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 activeTab="1"/>
  </bookViews>
  <sheets>
    <sheet name="Výkaz výměr" sheetId="1" r:id="rId1"/>
    <sheet name="Krycí list výkazu výměr" sheetId="2" r:id="rId2"/>
  </sheets>
  <calcPr calcId="145621"/>
</workbook>
</file>

<file path=xl/calcChain.xml><?xml version="1.0" encoding="utf-8"?>
<calcChain xmlns="http://schemas.openxmlformats.org/spreadsheetml/2006/main">
  <c r="F22" i="2" l="1"/>
  <c r="R12" i="1"/>
  <c r="V12" i="1"/>
  <c r="X12" i="1"/>
  <c r="J13" i="1"/>
  <c r="L13" i="1"/>
  <c r="L12" i="1" s="1"/>
  <c r="O13" i="1"/>
  <c r="P12" i="1" s="1"/>
  <c r="Z13" i="1"/>
  <c r="AI12" i="1"/>
  <c r="AA13" i="1"/>
  <c r="AJ12" i="1" s="1"/>
  <c r="AB13" i="1"/>
  <c r="AK12" i="1" s="1"/>
  <c r="AE13" i="1"/>
  <c r="H13" i="1" s="1"/>
  <c r="AF13" i="1"/>
  <c r="AM13" i="1"/>
  <c r="AN13" i="1"/>
  <c r="R14" i="1"/>
  <c r="V14" i="1"/>
  <c r="X14" i="1"/>
  <c r="J15" i="1"/>
  <c r="L15" i="1"/>
  <c r="L14" i="1" s="1"/>
  <c r="O15" i="1"/>
  <c r="Z15" i="1"/>
  <c r="AA15" i="1"/>
  <c r="AB15" i="1"/>
  <c r="AE15" i="1"/>
  <c r="H15" i="1" s="1"/>
  <c r="AF15" i="1"/>
  <c r="AN15" i="1"/>
  <c r="J16" i="1"/>
  <c r="L16" i="1"/>
  <c r="O16" i="1"/>
  <c r="Z16" i="1"/>
  <c r="AA16" i="1"/>
  <c r="AB16" i="1"/>
  <c r="AE16" i="1"/>
  <c r="H16" i="1"/>
  <c r="AF16" i="1"/>
  <c r="AM16" i="1"/>
  <c r="AN16" i="1"/>
  <c r="R17" i="1"/>
  <c r="V17" i="1"/>
  <c r="X17" i="1"/>
  <c r="J18" i="1"/>
  <c r="L18" i="1"/>
  <c r="L17" i="1" s="1"/>
  <c r="O18" i="1"/>
  <c r="Z18" i="1"/>
  <c r="AA18" i="1"/>
  <c r="AB18" i="1"/>
  <c r="AE18" i="1"/>
  <c r="H18" i="1" s="1"/>
  <c r="AF18" i="1"/>
  <c r="AN18" i="1"/>
  <c r="J19" i="1"/>
  <c r="L19" i="1"/>
  <c r="O19" i="1"/>
  <c r="Z19" i="1"/>
  <c r="AA19" i="1"/>
  <c r="AB19" i="1"/>
  <c r="AE19" i="1"/>
  <c r="H19" i="1" s="1"/>
  <c r="I19" i="1" s="1"/>
  <c r="AF19" i="1"/>
  <c r="AM19" i="1"/>
  <c r="AN19" i="1"/>
  <c r="J20" i="1"/>
  <c r="L20" i="1"/>
  <c r="O20" i="1"/>
  <c r="Z20" i="1"/>
  <c r="AA20" i="1"/>
  <c r="AB20" i="1"/>
  <c r="AE20" i="1"/>
  <c r="H20" i="1" s="1"/>
  <c r="I20" i="1" s="1"/>
  <c r="AF20" i="1"/>
  <c r="AM20" i="1"/>
  <c r="AN20" i="1"/>
  <c r="J21" i="1"/>
  <c r="L21" i="1"/>
  <c r="O21" i="1"/>
  <c r="Z21" i="1"/>
  <c r="AA21" i="1"/>
  <c r="AB21" i="1"/>
  <c r="AE21" i="1"/>
  <c r="H21" i="1" s="1"/>
  <c r="I21" i="1" s="1"/>
  <c r="AF21" i="1"/>
  <c r="AM21" i="1"/>
  <c r="AN21" i="1"/>
  <c r="J22" i="1"/>
  <c r="L22" i="1"/>
  <c r="O22" i="1"/>
  <c r="Z22" i="1"/>
  <c r="AA22" i="1"/>
  <c r="AB22" i="1"/>
  <c r="AE22" i="1"/>
  <c r="H22" i="1" s="1"/>
  <c r="I22" i="1" s="1"/>
  <c r="AF22" i="1"/>
  <c r="AM22" i="1"/>
  <c r="AN22" i="1"/>
  <c r="J23" i="1"/>
  <c r="L23" i="1"/>
  <c r="O23" i="1"/>
  <c r="Z23" i="1"/>
  <c r="AA23" i="1"/>
  <c r="AB23" i="1"/>
  <c r="AE23" i="1"/>
  <c r="H23" i="1" s="1"/>
  <c r="I23" i="1" s="1"/>
  <c r="AF23" i="1"/>
  <c r="AN23" i="1"/>
  <c r="J24" i="1"/>
  <c r="L24" i="1"/>
  <c r="O24" i="1"/>
  <c r="Z24" i="1"/>
  <c r="AA24" i="1"/>
  <c r="AB24" i="1"/>
  <c r="AE24" i="1"/>
  <c r="H24" i="1" s="1"/>
  <c r="I24" i="1" s="1"/>
  <c r="AF24" i="1"/>
  <c r="AM24" i="1"/>
  <c r="AN24" i="1"/>
  <c r="J25" i="1"/>
  <c r="L25" i="1"/>
  <c r="O25" i="1"/>
  <c r="Z25" i="1"/>
  <c r="AA25" i="1"/>
  <c r="AB25" i="1"/>
  <c r="AE25" i="1"/>
  <c r="H25" i="1" s="1"/>
  <c r="I25" i="1" s="1"/>
  <c r="AF25" i="1"/>
  <c r="AM25" i="1"/>
  <c r="AN25" i="1"/>
  <c r="R26" i="1"/>
  <c r="V26" i="1"/>
  <c r="X26" i="1"/>
  <c r="J27" i="1"/>
  <c r="L27" i="1"/>
  <c r="L26" i="1" s="1"/>
  <c r="O27" i="1"/>
  <c r="P26" i="1"/>
  <c r="Z27" i="1"/>
  <c r="AI26" i="1"/>
  <c r="AA27" i="1"/>
  <c r="AJ26" i="1"/>
  <c r="AB27" i="1"/>
  <c r="AK26" i="1"/>
  <c r="AE27" i="1"/>
  <c r="H27" i="1"/>
  <c r="H26" i="1" s="1"/>
  <c r="AF27" i="1"/>
  <c r="AM27" i="1"/>
  <c r="AN27" i="1"/>
  <c r="T28" i="1"/>
  <c r="V28" i="1"/>
  <c r="X28" i="1"/>
  <c r="J29" i="1"/>
  <c r="L29" i="1"/>
  <c r="L28" i="1" s="1"/>
  <c r="O29" i="1"/>
  <c r="P28" i="1"/>
  <c r="Z29" i="1"/>
  <c r="AI28" i="1"/>
  <c r="AA29" i="1"/>
  <c r="AJ28" i="1"/>
  <c r="AB29" i="1"/>
  <c r="AK28" i="1"/>
  <c r="AE29" i="1"/>
  <c r="H29" i="1"/>
  <c r="H28" i="1" s="1"/>
  <c r="AF29" i="1"/>
  <c r="AM29" i="1"/>
  <c r="AN29" i="1"/>
  <c r="T30" i="1"/>
  <c r="V30" i="1"/>
  <c r="X30" i="1"/>
  <c r="J31" i="1"/>
  <c r="L31" i="1"/>
  <c r="L30" i="1" s="1"/>
  <c r="O31" i="1"/>
  <c r="Z31" i="1"/>
  <c r="AA31" i="1"/>
  <c r="AB31" i="1"/>
  <c r="AE31" i="1"/>
  <c r="H31" i="1"/>
  <c r="AF31" i="1"/>
  <c r="AM31" i="1"/>
  <c r="AN31" i="1"/>
  <c r="J32" i="1"/>
  <c r="L32" i="1"/>
  <c r="O32" i="1"/>
  <c r="Z32" i="1"/>
  <c r="AA32" i="1"/>
  <c r="AB32" i="1"/>
  <c r="AE32" i="1"/>
  <c r="H32" i="1" s="1"/>
  <c r="AF32" i="1"/>
  <c r="AN32" i="1"/>
  <c r="J33" i="1"/>
  <c r="L33" i="1"/>
  <c r="O33" i="1"/>
  <c r="Z33" i="1"/>
  <c r="AA33" i="1"/>
  <c r="AB33" i="1"/>
  <c r="AE33" i="1"/>
  <c r="H33" i="1"/>
  <c r="AF33" i="1"/>
  <c r="AM33" i="1"/>
  <c r="AN33" i="1"/>
  <c r="R34" i="1"/>
  <c r="T34" i="1"/>
  <c r="V34" i="1"/>
  <c r="X34" i="1"/>
  <c r="J35" i="1"/>
  <c r="L35" i="1"/>
  <c r="L34" i="1" s="1"/>
  <c r="Z35" i="1"/>
  <c r="AI34" i="1"/>
  <c r="AA35" i="1"/>
  <c r="AJ34" i="1"/>
  <c r="AB35" i="1"/>
  <c r="AK34" i="1"/>
  <c r="AE35" i="1"/>
  <c r="H35" i="1"/>
  <c r="H34" i="1" s="1"/>
  <c r="J34" i="1" s="1"/>
  <c r="P34" i="1" s="1"/>
  <c r="AF35" i="1"/>
  <c r="AM35" i="1"/>
  <c r="AN35" i="1"/>
  <c r="R36" i="1"/>
  <c r="T36" i="1"/>
  <c r="V36" i="1"/>
  <c r="X36" i="1"/>
  <c r="J37" i="1"/>
  <c r="AA37" i="1"/>
  <c r="L37" i="1"/>
  <c r="L36" i="1" s="1"/>
  <c r="Z37" i="1"/>
  <c r="AB37" i="1"/>
  <c r="AE37" i="1"/>
  <c r="H37" i="1" s="1"/>
  <c r="AF37" i="1"/>
  <c r="AM37" i="1"/>
  <c r="AN37" i="1"/>
  <c r="J38" i="1"/>
  <c r="L38" i="1"/>
  <c r="Z38" i="1"/>
  <c r="AB38" i="1"/>
  <c r="AE38" i="1"/>
  <c r="H38" i="1" s="1"/>
  <c r="I38" i="1" s="1"/>
  <c r="O38" i="1" s="1"/>
  <c r="AF38" i="1"/>
  <c r="AN38" i="1"/>
  <c r="J39" i="1"/>
  <c r="AA39" i="1"/>
  <c r="L39" i="1"/>
  <c r="Z39" i="1"/>
  <c r="AB39" i="1"/>
  <c r="AE39" i="1"/>
  <c r="H39" i="1" s="1"/>
  <c r="I39" i="1" s="1"/>
  <c r="O39" i="1" s="1"/>
  <c r="AF39" i="1"/>
  <c r="AN39" i="1"/>
  <c r="J40" i="1"/>
  <c r="L40" i="1"/>
  <c r="Z40" i="1"/>
  <c r="AB40" i="1"/>
  <c r="AE40" i="1"/>
  <c r="H40" i="1"/>
  <c r="AF40" i="1"/>
  <c r="AM40" i="1"/>
  <c r="AN40" i="1"/>
  <c r="J41" i="1"/>
  <c r="AA41" i="1" s="1"/>
  <c r="L41" i="1"/>
  <c r="Z41" i="1"/>
  <c r="AB41" i="1"/>
  <c r="AE41" i="1"/>
  <c r="H41" i="1"/>
  <c r="AF41" i="1"/>
  <c r="AM41" i="1"/>
  <c r="AN41" i="1"/>
  <c r="R42" i="1"/>
  <c r="T42" i="1"/>
  <c r="V42" i="1"/>
  <c r="J43" i="1"/>
  <c r="L43" i="1"/>
  <c r="L42" i="1" s="1"/>
  <c r="O43" i="1"/>
  <c r="Z43" i="1"/>
  <c r="AA43" i="1"/>
  <c r="AB43" i="1"/>
  <c r="AE43" i="1"/>
  <c r="H43" i="1" s="1"/>
  <c r="AF43" i="1"/>
  <c r="AM43" i="1"/>
  <c r="AN43" i="1"/>
  <c r="J44" i="1"/>
  <c r="L44" i="1"/>
  <c r="O44" i="1"/>
  <c r="Z44" i="1"/>
  <c r="AA44" i="1"/>
  <c r="AB44" i="1"/>
  <c r="AE44" i="1"/>
  <c r="H44" i="1" s="1"/>
  <c r="I44" i="1" s="1"/>
  <c r="AF44" i="1"/>
  <c r="AN44" i="1"/>
  <c r="J45" i="1"/>
  <c r="L45" i="1"/>
  <c r="O45" i="1"/>
  <c r="Z45" i="1"/>
  <c r="AA45" i="1"/>
  <c r="AB45" i="1"/>
  <c r="AE45" i="1"/>
  <c r="H45" i="1" s="1"/>
  <c r="I45" i="1" s="1"/>
  <c r="AF45" i="1"/>
  <c r="AM45" i="1"/>
  <c r="AN45" i="1"/>
  <c r="J46" i="1"/>
  <c r="L46" i="1"/>
  <c r="O46" i="1"/>
  <c r="Z46" i="1"/>
  <c r="AA46" i="1"/>
  <c r="AB46" i="1"/>
  <c r="AE46" i="1"/>
  <c r="H46" i="1" s="1"/>
  <c r="I46" i="1" s="1"/>
  <c r="AF46" i="1"/>
  <c r="AM46" i="1"/>
  <c r="AN46" i="1"/>
  <c r="J47" i="1"/>
  <c r="L47" i="1"/>
  <c r="O47" i="1"/>
  <c r="Z47" i="1"/>
  <c r="AA47" i="1"/>
  <c r="AB47" i="1"/>
  <c r="AE47" i="1"/>
  <c r="H47" i="1" s="1"/>
  <c r="I47" i="1" s="1"/>
  <c r="AF47" i="1"/>
  <c r="AM47" i="1"/>
  <c r="AN47" i="1"/>
  <c r="J48" i="1"/>
  <c r="L48" i="1"/>
  <c r="O48" i="1"/>
  <c r="Z48" i="1"/>
  <c r="AA48" i="1"/>
  <c r="AB48" i="1"/>
  <c r="AE48" i="1"/>
  <c r="H48" i="1" s="1"/>
  <c r="I48" i="1" s="1"/>
  <c r="AF48" i="1"/>
  <c r="AM48" i="1"/>
  <c r="AN48" i="1"/>
  <c r="J49" i="1"/>
  <c r="L49" i="1"/>
  <c r="O49" i="1"/>
  <c r="Z49" i="1"/>
  <c r="AA49" i="1"/>
  <c r="AB49" i="1"/>
  <c r="AE49" i="1"/>
  <c r="H49" i="1" s="1"/>
  <c r="I49" i="1" s="1"/>
  <c r="AF49" i="1"/>
  <c r="AN49" i="1"/>
  <c r="J50" i="1"/>
  <c r="L50" i="1"/>
  <c r="O50" i="1"/>
  <c r="Z50" i="1"/>
  <c r="AA50" i="1"/>
  <c r="AB50" i="1"/>
  <c r="AE50" i="1"/>
  <c r="H50" i="1"/>
  <c r="AF50" i="1"/>
  <c r="AM50" i="1"/>
  <c r="AN50" i="1"/>
  <c r="AJ42" i="1"/>
  <c r="P42" i="1"/>
  <c r="AK42" i="1"/>
  <c r="AI42" i="1"/>
  <c r="I50" i="1"/>
  <c r="I40" i="1"/>
  <c r="O40" i="1" s="1"/>
  <c r="AA40" i="1"/>
  <c r="AI36" i="1"/>
  <c r="AA38" i="1"/>
  <c r="AK36" i="1"/>
  <c r="I41" i="1"/>
  <c r="O41" i="1"/>
  <c r="I35" i="1"/>
  <c r="AK30" i="1"/>
  <c r="AI30" i="1"/>
  <c r="AJ30" i="1"/>
  <c r="P30" i="1"/>
  <c r="I33" i="1"/>
  <c r="I31" i="1"/>
  <c r="I29" i="1"/>
  <c r="I28" i="1" s="1"/>
  <c r="I27" i="1"/>
  <c r="I26" i="1"/>
  <c r="AK17" i="1"/>
  <c r="AI17" i="1"/>
  <c r="AJ17" i="1"/>
  <c r="P17" i="1"/>
  <c r="AB52" i="1"/>
  <c r="Z52" i="1"/>
  <c r="AK14" i="1"/>
  <c r="AI14" i="1"/>
  <c r="AJ14" i="1"/>
  <c r="P14" i="1"/>
  <c r="I16" i="1"/>
  <c r="C18" i="2"/>
  <c r="I34" i="1"/>
  <c r="O35" i="1"/>
  <c r="S26" i="1"/>
  <c r="U26" i="1"/>
  <c r="W26" i="1"/>
  <c r="U28" i="1" l="1"/>
  <c r="S28" i="1"/>
  <c r="W28" i="1"/>
  <c r="I43" i="1"/>
  <c r="I42" i="1" s="1"/>
  <c r="H42" i="1"/>
  <c r="H36" i="1"/>
  <c r="I37" i="1"/>
  <c r="H30" i="1"/>
  <c r="I32" i="1"/>
  <c r="I30" i="1" s="1"/>
  <c r="J28" i="1"/>
  <c r="R28" i="1"/>
  <c r="T26" i="1"/>
  <c r="J26" i="1"/>
  <c r="H17" i="1"/>
  <c r="I18" i="1"/>
  <c r="I17" i="1" s="1"/>
  <c r="H12" i="1"/>
  <c r="I13" i="1"/>
  <c r="I12" i="1" s="1"/>
  <c r="AA52" i="1"/>
  <c r="U34" i="1"/>
  <c r="S34" i="1"/>
  <c r="W34" i="1"/>
  <c r="H14" i="1"/>
  <c r="I15" i="1"/>
  <c r="I14" i="1" s="1"/>
  <c r="AM49" i="1"/>
  <c r="AM39" i="1"/>
  <c r="AM38" i="1"/>
  <c r="AM32" i="1"/>
  <c r="AM23" i="1"/>
  <c r="AJ36" i="1"/>
  <c r="AM44" i="1"/>
  <c r="AM18" i="1"/>
  <c r="AM15" i="1"/>
  <c r="J14" i="1" l="1"/>
  <c r="T14" i="1"/>
  <c r="T12" i="1"/>
  <c r="J12" i="1"/>
  <c r="T17" i="1"/>
  <c r="J17" i="1"/>
  <c r="R30" i="1"/>
  <c r="J30" i="1"/>
  <c r="S42" i="1"/>
  <c r="W42" i="1"/>
  <c r="U42" i="1"/>
  <c r="U14" i="1"/>
  <c r="S14" i="1"/>
  <c r="W14" i="1"/>
  <c r="S12" i="1"/>
  <c r="W12" i="1"/>
  <c r="U12" i="1"/>
  <c r="S17" i="1"/>
  <c r="W17" i="1"/>
  <c r="U17" i="1"/>
  <c r="C14" i="2"/>
  <c r="S30" i="1"/>
  <c r="W30" i="1"/>
  <c r="U30" i="1"/>
  <c r="O37" i="1"/>
  <c r="I36" i="1"/>
  <c r="X42" i="1"/>
  <c r="C20" i="2" s="1"/>
  <c r="J42" i="1"/>
  <c r="P36" i="1" l="1"/>
  <c r="C21" i="2" s="1"/>
  <c r="J52" i="1"/>
  <c r="S36" i="1"/>
  <c r="C15" i="2" s="1"/>
  <c r="J36" i="1"/>
  <c r="C16" i="2"/>
  <c r="W36" i="1" l="1"/>
  <c r="C19" i="2" s="1"/>
  <c r="U36" i="1"/>
  <c r="C17" i="2" s="1"/>
  <c r="C22" i="2" s="1"/>
  <c r="I14" i="2" l="1"/>
  <c r="I22" i="2" s="1"/>
  <c r="C27" i="2" s="1"/>
  <c r="I26" i="2" l="1"/>
  <c r="F27" i="2"/>
  <c r="I27" i="2" s="1"/>
</calcChain>
</file>

<file path=xl/sharedStrings.xml><?xml version="1.0" encoding="utf-8"?>
<sst xmlns="http://schemas.openxmlformats.org/spreadsheetml/2006/main" count="370" uniqueCount="195">
  <si>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</si>
  <si>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</si>
  <si>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</si>
  <si>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</si>
  <si>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</si>
  <si>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</si>
  <si>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</si>
  <si>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</si>
  <si>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</si>
  <si>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</si>
  <si>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</si>
  <si>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</si>
  <si>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</si>
  <si>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</si>
  <si>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</si>
  <si>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</si>
  <si>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</si>
  <si>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</si>
  <si>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</si>
  <si>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</si>
  <si>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</si>
  <si>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</si>
  <si>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</si>
  <si>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</si>
  <si>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</si>
  <si>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</si>
  <si>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</si>
  <si>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</si>
  <si>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</si>
  <si>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</si>
  <si>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</si>
  <si>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</si>
  <si>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</si>
  <si>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</si>
  <si>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</si>
  <si>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</si>
  <si>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Objekt</t>
  </si>
  <si>
    <t>Kód</t>
  </si>
  <si>
    <t>712</t>
  </si>
  <si>
    <t>712400831R00</t>
  </si>
  <si>
    <t>762</t>
  </si>
  <si>
    <t>762342203R00</t>
  </si>
  <si>
    <t>762991111R00</t>
  </si>
  <si>
    <t>765</t>
  </si>
  <si>
    <t>765799231R00</t>
  </si>
  <si>
    <t>765799312R00</t>
  </si>
  <si>
    <t>765321810R00</t>
  </si>
  <si>
    <t>765322111R00</t>
  </si>
  <si>
    <t>765319411R00</t>
  </si>
  <si>
    <t>765322121R00</t>
  </si>
  <si>
    <t>765322701R00</t>
  </si>
  <si>
    <t>767</t>
  </si>
  <si>
    <t>767591221R00</t>
  </si>
  <si>
    <t>90</t>
  </si>
  <si>
    <t>900      RT4</t>
  </si>
  <si>
    <t>94</t>
  </si>
  <si>
    <t>941941031R00</t>
  </si>
  <si>
    <t>941941191R00</t>
  </si>
  <si>
    <t>941941831R00</t>
  </si>
  <si>
    <t>H765</t>
  </si>
  <si>
    <t>998765102R00</t>
  </si>
  <si>
    <t>S</t>
  </si>
  <si>
    <t>979082111R00</t>
  </si>
  <si>
    <t>979087212R00</t>
  </si>
  <si>
    <t>979081111R00</t>
  </si>
  <si>
    <t>979081121R00</t>
  </si>
  <si>
    <t>979999997R00</t>
  </si>
  <si>
    <t>59160800.A</t>
  </si>
  <si>
    <t>59160845.A</t>
  </si>
  <si>
    <t>59160880.A</t>
  </si>
  <si>
    <t>60510011</t>
  </si>
  <si>
    <t>60510054</t>
  </si>
  <si>
    <t>67352467</t>
  </si>
  <si>
    <t>31411614</t>
  </si>
  <si>
    <t>31412862</t>
  </si>
  <si>
    <t>Rekonstrukce střechy archivu - severní část</t>
  </si>
  <si>
    <t>Rekonstrukce</t>
  </si>
  <si>
    <t>Klatovy - oblastní archiv</t>
  </si>
  <si>
    <t>Zkrácený popis</t>
  </si>
  <si>
    <t>Rozměry</t>
  </si>
  <si>
    <t>Izolace střech (živičné krytiny)</t>
  </si>
  <si>
    <t>Odstranění živičné lepenky střech do 30° 1vrstvé</t>
  </si>
  <si>
    <t>Konstrukce tesařské</t>
  </si>
  <si>
    <t>Montáž laťování střech</t>
  </si>
  <si>
    <t>Montáž a demontáž stavebního vrátku</t>
  </si>
  <si>
    <t>Krytina tvrdá</t>
  </si>
  <si>
    <t>Montáž kontralaťování při vzdálenosti latí do 1 m</t>
  </si>
  <si>
    <t>Montáž fólie na bednění</t>
  </si>
  <si>
    <t>Demontáž azbestocementových tvarovek</t>
  </si>
  <si>
    <t>Krytina vláknocementová, střech jednoduchých - montáž</t>
  </si>
  <si>
    <t>Hřeben z hřebenáčů - demontáž a následná montáž</t>
  </si>
  <si>
    <t>Krytina vláknocementová demontáž a následná montáž u štítů</t>
  </si>
  <si>
    <t>Hřeben z hřebenáčů - demontáž a následná montáž u štítů</t>
  </si>
  <si>
    <t>Protisněhové zábrany - komplet (dodávka a montáž)</t>
  </si>
  <si>
    <t>Konstrukce doplňkové stavební (zámečnické)</t>
  </si>
  <si>
    <t>Montáž mřížky proti ptákům</t>
  </si>
  <si>
    <t>Hodinové zúčtovací sazby (HZS)</t>
  </si>
  <si>
    <t>HZS - demontáž a následná montáž hromosvodu</t>
  </si>
  <si>
    <t>Lešení a stavební výtahy</t>
  </si>
  <si>
    <t>Montáž lešení leh.řad.s podlahami,š.do 1 m, H 10 m</t>
  </si>
  <si>
    <t>Příplatek za každý měsíc použití lešení k pol.1031 - 1x</t>
  </si>
  <si>
    <t>Demontáž lešení leh.řad.s podlahami,š.1 m, H 10 m</t>
  </si>
  <si>
    <t>Přesun hmot pro krytiny tvrdé, výšky do 12 m</t>
  </si>
  <si>
    <t>Přesuny sutí</t>
  </si>
  <si>
    <t>Vnitrostaveništní doprava suti do 10 m</t>
  </si>
  <si>
    <t>Nakládání suti na dopravní prostředky</t>
  </si>
  <si>
    <t>Odvoz suti a vybour. hmot na skládku do 1 km</t>
  </si>
  <si>
    <t>Příplatek k odvozu za každý další 1 km - 10x</t>
  </si>
  <si>
    <t>Poplatek za skládku suti (nebezpečný odpad)</t>
  </si>
  <si>
    <t>Ostatní materiál</t>
  </si>
  <si>
    <t>Krytina Cembrit Česká šablona - ztratné 3% = 297 m2</t>
  </si>
  <si>
    <t>Spona měděná</t>
  </si>
  <si>
    <t>Mřížka ochranná proti ptákům</t>
  </si>
  <si>
    <t>Lať střešní  40/60 mm,  dl 5 m - prořez 3% = 332 ks</t>
  </si>
  <si>
    <t>Kontralať střešní - prořez 3% = 340 bm</t>
  </si>
  <si>
    <t>Fólie pojistně-hydroizolační,  přesahy =  5%</t>
  </si>
  <si>
    <t>Hřebík do krytiny velká hlava</t>
  </si>
  <si>
    <t>Hřeb  4/110 mm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</si>
  <si>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</si>
  <si>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</si>
  <si>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</si>
  <si>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</si>
  <si>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</si>
  <si>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</si>
  <si>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</si>
  <si>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kus</t>
  </si>
  <si>
    <t>h</t>
  </si>
  <si>
    <t>t</t>
  </si>
  <si>
    <t>1000 k</t>
  </si>
  <si>
    <t>kg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</si>
  <si>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</si>
  <si>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</si>
  <si>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</si>
  <si>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</si>
  <si>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</si>
  <si>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</si>
  <si>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</si>
  <si>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</si>
  <si>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</si>
  <si>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</si>
  <si>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</si>
  <si>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Vladimír Šnajdr</t>
  </si>
  <si>
    <t>Celkem</t>
  </si>
  <si>
    <t>Hmotnost (t)</t>
  </si>
  <si>
    <t>Cenová</t>
  </si>
  <si>
    <t>soustava</t>
  </si>
  <si>
    <t>RTS I / 2014</t>
  </si>
  <si>
    <t>0</t>
  </si>
  <si>
    <t>Přesuny</t>
  </si>
  <si>
    <t>Typ skupiny</t>
  </si>
  <si>
    <t>PS</t>
  </si>
  <si>
    <t>HS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</si>
  <si>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</si>
  <si>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</si>
  <si>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</si>
  <si>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</si>
  <si>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</si>
  <si>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</si>
  <si>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</si>
  <si>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</si>
  <si>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</si>
  <si>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Z99999</t>
  </si>
  <si>
    <t>71</t>
  </si>
  <si>
    <t>76</t>
  </si>
  <si>
    <t>Z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</si>
  <si>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</si>
  <si>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</si>
  <si>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</si>
  <si>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</si>
  <si>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</si>
  <si>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</si>
  <si>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</si>
  <si>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21%</t>
  </si>
  <si>
    <t>Projektant</t>
  </si>
  <si>
    <t>Datum, razítko a podpis</t>
  </si>
  <si>
    <t>Základní rozpočtové náklady</t>
  </si>
  <si>
    <t>Dodávky</t>
  </si>
  <si>
    <t>B</t>
  </si>
  <si>
    <t>DN celkem</t>
  </si>
  <si>
    <t>DPH 21%</t>
  </si>
  <si>
    <t>Objednatel</t>
  </si>
  <si>
    <t>Doplňkové náklady</t>
  </si>
  <si>
    <t>C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</si>
  <si>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</si>
  <si>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</si>
  <si>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</si>
  <si>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</si>
  <si>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</si>
  <si>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</si>
  <si>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</si>
  <si>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</si>
  <si>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Zařízení staveniště - 3%</t>
  </si>
  <si>
    <t>Poplatek za zábor měst. pozemku vč. úklidu</t>
  </si>
  <si>
    <t>Krycí list výkazu výměr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</si>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</sst>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61"/>
      <name val="Arial"/>
      <family val="2"/>
      <charset val="238"/>
    </font>
    <font>
      <sz val="10"/>
      <color indexed="62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24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1" fillId="0" borderId="0" xfId="0" applyFont="1" applyAlignment="1">
      <alignment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" fillId="2" borderId="0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4" fillId="0" borderId="4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0" borderId="7" xfId="0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right" vertical="center"/>
    </xf>
    <xf numFmtId="49" fontId="2" fillId="0" borderId="10" xfId="0" applyNumberFormat="1" applyFont="1" applyFill="1" applyBorder="1" applyAlignment="1" applyProtection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0" borderId="13" xfId="0" applyNumberFormat="1" applyFont="1" applyFill="1" applyBorder="1" applyAlignment="1" applyProtection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9" fontId="4" fillId="0" borderId="4" xfId="0" applyNumberFormat="1" applyFont="1" applyFill="1" applyBorder="1" applyAlignment="1" applyProtection="1">
      <alignment horizontal="right" vertical="center"/>
    </xf>
    <xf numFmtId="0" fontId="1" fillId="0" borderId="15" xfId="0" applyNumberFormat="1" applyFont="1" applyFill="1" applyBorder="1" applyAlignment="1" applyProtection="1">
      <alignment vertical="center"/>
    </xf>
    <xf numFmtId="0" fontId="1" fillId="0" borderId="16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" fontId="2" fillId="2" borderId="3" xfId="0" applyNumberFormat="1" applyFont="1" applyFill="1" applyBorder="1" applyAlignment="1" applyProtection="1">
      <alignment horizontal="right" vertical="center"/>
    </xf>
    <xf numFmtId="4" fontId="2" fillId="2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9" fontId="7" fillId="2" borderId="17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vertical="center"/>
    </xf>
    <xf numFmtId="0" fontId="1" fillId="0" borderId="18" xfId="0" applyNumberFormat="1" applyFont="1" applyFill="1" applyBorder="1" applyAlignment="1" applyProtection="1">
      <alignment vertical="center"/>
    </xf>
    <xf numFmtId="49" fontId="5" fillId="0" borderId="3" xfId="0" applyNumberFormat="1" applyFont="1" applyFill="1" applyBorder="1" applyAlignment="1" applyProtection="1">
      <alignment horizontal="left" vertical="center"/>
    </xf>
    <xf numFmtId="49" fontId="9" fillId="0" borderId="17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vertical="center"/>
    </xf>
    <xf numFmtId="4" fontId="9" fillId="0" borderId="17" xfId="0" applyNumberFormat="1" applyFont="1" applyFill="1" applyBorder="1" applyAlignment="1" applyProtection="1">
      <alignment horizontal="right" vertical="center"/>
    </xf>
    <xf numFmtId="49" fontId="9" fillId="0" borderId="17" xfId="0" applyNumberFormat="1" applyFont="1" applyFill="1" applyBorder="1" applyAlignment="1" applyProtection="1">
      <alignment horizontal="right" vertical="center"/>
    </xf>
    <xf numFmtId="4" fontId="8" fillId="2" borderId="19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4" fontId="12" fillId="0" borderId="17" xfId="0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vertical="center"/>
    </xf>
    <xf numFmtId="0" fontId="12" fillId="0" borderId="4" xfId="0" applyNumberFormat="1" applyFont="1" applyFill="1" applyBorder="1" applyAlignment="1" applyProtection="1">
      <alignment horizontal="left" vertical="center"/>
    </xf>
    <xf numFmtId="4" fontId="12" fillId="0" borderId="4" xfId="0" applyNumberFormat="1" applyFont="1" applyFill="1" applyBorder="1" applyAlignment="1" applyProtection="1">
      <alignment horizontal="right" vertical="center"/>
    </xf>
    <xf numFmtId="49" fontId="12" fillId="0" borderId="5" xfId="0" applyNumberFormat="1" applyFont="1" applyFill="1" applyBorder="1" applyAlignment="1" applyProtection="1">
      <alignment horizontal="left" vertical="center"/>
    </xf>
    <xf numFmtId="0" fontId="12" fillId="0" borderId="5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vertical="center"/>
    </xf>
    <xf numFmtId="49" fontId="12" fillId="0" borderId="20" xfId="0" applyNumberFormat="1" applyFont="1" applyFill="1" applyBorder="1" applyAlignment="1" applyProtection="1">
      <alignment horizontal="left" vertical="center"/>
    </xf>
    <xf numFmtId="0" fontId="12" fillId="0" borderId="20" xfId="0" applyNumberFormat="1" applyFont="1" applyFill="1" applyBorder="1" applyAlignment="1" applyProtection="1">
      <alignment horizontal="left" vertical="center"/>
    </xf>
    <xf numFmtId="4" fontId="12" fillId="0" borderId="20" xfId="0" applyNumberFormat="1" applyFont="1" applyFill="1" applyBorder="1" applyAlignment="1" applyProtection="1">
      <alignment horizontal="right" vertical="center"/>
    </xf>
    <xf numFmtId="49" fontId="7" fillId="2" borderId="21" xfId="0" applyNumberFormat="1" applyFont="1" applyFill="1" applyBorder="1" applyAlignment="1" applyProtection="1">
      <alignment horizontal="center" vertical="center"/>
    </xf>
    <xf numFmtId="49" fontId="8" fillId="0" borderId="22" xfId="0" applyNumberFormat="1" applyFont="1" applyFill="1" applyBorder="1" applyAlignment="1" applyProtection="1">
      <alignment horizontal="left" vertical="center"/>
    </xf>
    <xf numFmtId="4" fontId="9" fillId="0" borderId="23" xfId="0" applyNumberFormat="1" applyFont="1" applyFill="1" applyBorder="1" applyAlignment="1" applyProtection="1">
      <alignment horizontal="right" vertical="center"/>
    </xf>
    <xf numFmtId="49" fontId="8" fillId="0" borderId="24" xfId="0" applyNumberFormat="1" applyFont="1" applyFill="1" applyBorder="1" applyAlignment="1" applyProtection="1">
      <alignment horizontal="left" vertical="center"/>
    </xf>
    <xf numFmtId="49" fontId="9" fillId="0" borderId="23" xfId="0" applyNumberFormat="1" applyFont="1" applyFill="1" applyBorder="1" applyAlignment="1" applyProtection="1">
      <alignment horizontal="right" vertical="center"/>
    </xf>
    <xf numFmtId="4" fontId="12" fillId="0" borderId="23" xfId="0" applyNumberFormat="1" applyFont="1" applyFill="1" applyBorder="1" applyAlignment="1" applyProtection="1">
      <alignment horizontal="right" vertical="center"/>
    </xf>
    <xf numFmtId="49" fontId="12" fillId="0" borderId="25" xfId="0" applyNumberFormat="1" applyFont="1" applyFill="1" applyBorder="1" applyAlignment="1" applyProtection="1">
      <alignment horizontal="left" vertical="center"/>
    </xf>
    <xf numFmtId="4" fontId="12" fillId="0" borderId="26" xfId="0" applyNumberFormat="1" applyFont="1" applyFill="1" applyBorder="1" applyAlignment="1" applyProtection="1">
      <alignment horizontal="right" vertical="center"/>
    </xf>
    <xf numFmtId="0" fontId="1" fillId="0" borderId="25" xfId="0" applyNumberFormat="1" applyFont="1" applyFill="1" applyBorder="1" applyAlignment="1" applyProtection="1">
      <alignment vertical="center"/>
    </xf>
    <xf numFmtId="0" fontId="1" fillId="0" borderId="26" xfId="0" applyNumberFormat="1" applyFont="1" applyFill="1" applyBorder="1" applyAlignment="1" applyProtection="1">
      <alignment vertical="center"/>
    </xf>
    <xf numFmtId="4" fontId="8" fillId="2" borderId="27" xfId="0" applyNumberFormat="1" applyFont="1" applyFill="1" applyBorder="1" applyAlignment="1" applyProtection="1">
      <alignment horizontal="right" vertical="center"/>
    </xf>
    <xf numFmtId="0" fontId="1" fillId="0" borderId="28" xfId="0" applyNumberFormat="1" applyFont="1" applyFill="1" applyBorder="1" applyAlignment="1" applyProtection="1">
      <alignment vertical="center"/>
    </xf>
    <xf numFmtId="0" fontId="1" fillId="0" borderId="29" xfId="0" applyNumberFormat="1" applyFont="1" applyFill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0" fontId="2" fillId="2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49" fontId="2" fillId="0" borderId="36" xfId="0" applyNumberFormat="1" applyFont="1" applyFill="1" applyBorder="1" applyAlignment="1" applyProtection="1">
      <alignment horizontal="center" vertical="center"/>
    </xf>
    <xf numFmtId="0" fontId="2" fillId="0" borderId="37" xfId="0" applyNumberFormat="1" applyFont="1" applyFill="1" applyBorder="1" applyAlignment="1" applyProtection="1">
      <alignment horizontal="center" vertical="center"/>
    </xf>
    <xf numFmtId="0" fontId="2" fillId="0" borderId="38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 wrapText="1"/>
    </xf>
    <xf numFmtId="0" fontId="1" fillId="0" borderId="33" xfId="0" applyNumberFormat="1" applyFont="1" applyFill="1" applyBorder="1" applyAlignment="1" applyProtection="1">
      <alignment horizontal="left" vertical="center"/>
    </xf>
    <xf numFmtId="0" fontId="1" fillId="0" borderId="34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14" fontId="1" fillId="0" borderId="0" xfId="0" applyNumberFormat="1" applyFont="1" applyFill="1" applyBorder="1" applyAlignment="1" applyProtection="1">
      <alignment horizontal="left" vertical="center"/>
    </xf>
    <xf numFmtId="0" fontId="1" fillId="0" borderId="32" xfId="0" applyNumberFormat="1" applyFont="1" applyFill="1" applyBorder="1" applyAlignment="1" applyProtection="1">
      <alignment horizontal="left" vertical="center"/>
    </xf>
    <xf numFmtId="0" fontId="1" fillId="0" borderId="35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" fillId="0" borderId="30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49" fontId="1" fillId="0" borderId="5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31" xfId="0" applyNumberFormat="1" applyFont="1" applyFill="1" applyBorder="1" applyAlignment="1" applyProtection="1">
      <alignment horizontal="left" vertical="center"/>
    </xf>
    <xf numFmtId="49" fontId="9" fillId="0" borderId="16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9" fillId="0" borderId="40" xfId="0" applyNumberFormat="1" applyFont="1" applyFill="1" applyBorder="1" applyAlignment="1" applyProtection="1">
      <alignment horizontal="left" vertical="center"/>
    </xf>
    <xf numFmtId="49" fontId="9" fillId="0" borderId="46" xfId="0" applyNumberFormat="1" applyFont="1" applyFill="1" applyBorder="1" applyAlignment="1" applyProtection="1">
      <alignment horizontal="left" vertical="center"/>
    </xf>
    <xf numFmtId="0" fontId="9" fillId="0" borderId="34" xfId="0" applyNumberFormat="1" applyFont="1" applyFill="1" applyBorder="1" applyAlignment="1" applyProtection="1">
      <alignment horizontal="left" vertical="center"/>
    </xf>
    <xf numFmtId="0" fontId="9" fillId="0" borderId="47" xfId="0" applyNumberFormat="1" applyFont="1" applyFill="1" applyBorder="1" applyAlignment="1" applyProtection="1">
      <alignment horizontal="left" vertical="center"/>
    </xf>
    <xf numFmtId="49" fontId="9" fillId="0" borderId="44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9" fillId="0" borderId="45" xfId="0" applyNumberFormat="1" applyFont="1" applyFill="1" applyBorder="1" applyAlignment="1" applyProtection="1">
      <alignment horizontal="left" vertical="center"/>
    </xf>
    <xf numFmtId="49" fontId="8" fillId="2" borderId="42" xfId="0" applyNumberFormat="1" applyFont="1" applyFill="1" applyBorder="1" applyAlignment="1" applyProtection="1">
      <alignment horizontal="left" vertical="center"/>
    </xf>
    <xf numFmtId="0" fontId="8" fillId="2" borderId="20" xfId="0" applyNumberFormat="1" applyFont="1" applyFill="1" applyBorder="1" applyAlignment="1" applyProtection="1">
      <alignment horizontal="left" vertical="center"/>
    </xf>
    <xf numFmtId="49" fontId="8" fillId="2" borderId="43" xfId="0" applyNumberFormat="1" applyFont="1" applyFill="1" applyBorder="1" applyAlignment="1" applyProtection="1">
      <alignment horizontal="left" vertical="center"/>
    </xf>
    <xf numFmtId="49" fontId="8" fillId="0" borderId="42" xfId="0" applyNumberFormat="1" applyFont="1" applyFill="1" applyBorder="1" applyAlignment="1" applyProtection="1">
      <alignment horizontal="left" vertical="center"/>
    </xf>
    <xf numFmtId="0" fontId="8" fillId="0" borderId="19" xfId="0" applyNumberFormat="1" applyFont="1" applyFill="1" applyBorder="1" applyAlignment="1" applyProtection="1">
      <alignment horizontal="left" vertical="center"/>
    </xf>
    <xf numFmtId="49" fontId="9" fillId="0" borderId="43" xfId="0" applyNumberFormat="1" applyFont="1" applyFill="1" applyBorder="1" applyAlignment="1" applyProtection="1">
      <alignment horizontal="left" vertical="center"/>
    </xf>
    <xf numFmtId="0" fontId="9" fillId="0" borderId="19" xfId="0" applyNumberFormat="1" applyFont="1" applyFill="1" applyBorder="1" applyAlignment="1" applyProtection="1">
      <alignment horizontal="left" vertical="center"/>
    </xf>
    <xf numFmtId="49" fontId="12" fillId="0" borderId="42" xfId="0" applyNumberFormat="1" applyFont="1" applyFill="1" applyBorder="1" applyAlignment="1" applyProtection="1">
      <alignment horizontal="left" vertical="center"/>
    </xf>
    <xf numFmtId="0" fontId="12" fillId="0" borderId="19" xfId="0" applyNumberFormat="1" applyFont="1" applyFill="1" applyBorder="1" applyAlignment="1" applyProtection="1">
      <alignment horizontal="left" vertical="center"/>
    </xf>
    <xf numFmtId="49" fontId="12" fillId="0" borderId="43" xfId="0" applyNumberFormat="1" applyFont="1" applyFill="1" applyBorder="1" applyAlignment="1" applyProtection="1">
      <alignment horizontal="left" vertical="center"/>
    </xf>
    <xf numFmtId="49" fontId="11" fillId="0" borderId="43" xfId="0" applyNumberFormat="1" applyFont="1" applyFill="1" applyBorder="1" applyAlignment="1" applyProtection="1">
      <alignment horizontal="left" vertical="center" wrapText="1"/>
    </xf>
    <xf numFmtId="0" fontId="9" fillId="0" borderId="19" xfId="0" applyNumberFormat="1" applyFont="1" applyFill="1" applyBorder="1" applyAlignment="1" applyProtection="1">
      <alignment horizontal="left" vertical="center" wrapText="1"/>
    </xf>
    <xf numFmtId="49" fontId="6" fillId="0" borderId="42" xfId="0" applyNumberFormat="1" applyFont="1" applyFill="1" applyBorder="1" applyAlignment="1" applyProtection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</xf>
    <xf numFmtId="0" fontId="6" fillId="0" borderId="27" xfId="0" applyNumberFormat="1" applyFont="1" applyFill="1" applyBorder="1" applyAlignment="1" applyProtection="1">
      <alignment horizontal="center" vertical="center"/>
    </xf>
    <xf numFmtId="49" fontId="10" fillId="0" borderId="43" xfId="0" applyNumberFormat="1" applyFont="1" applyFill="1" applyBorder="1" applyAlignment="1" applyProtection="1">
      <alignment horizontal="left" vertical="center"/>
    </xf>
    <xf numFmtId="0" fontId="10" fillId="0" borderId="19" xfId="0" applyNumberFormat="1" applyFont="1" applyFill="1" applyBorder="1" applyAlignment="1" applyProtection="1">
      <alignment horizontal="left" vertical="center"/>
    </xf>
    <xf numFmtId="0" fontId="10" fillId="0" borderId="27" xfId="0" applyNumberFormat="1" applyFont="1" applyFill="1" applyBorder="1" applyAlignment="1" applyProtection="1">
      <alignment horizontal="left" vertical="center"/>
    </xf>
    <xf numFmtId="49" fontId="11" fillId="0" borderId="43" xfId="0" applyNumberFormat="1" applyFont="1" applyFill="1" applyBorder="1" applyAlignment="1" applyProtection="1">
      <alignment horizontal="left" vertical="center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14" fontId="1" fillId="0" borderId="40" xfId="0" applyNumberFormat="1" applyFont="1" applyFill="1" applyBorder="1" applyAlignment="1" applyProtection="1">
      <alignment horizontal="left" vertical="center"/>
    </xf>
    <xf numFmtId="0" fontId="1" fillId="0" borderId="41" xfId="0" applyNumberFormat="1" applyFont="1" applyFill="1" applyBorder="1" applyAlignment="1" applyProtection="1">
      <alignment horizontal="left" vertical="center"/>
    </xf>
    <xf numFmtId="0" fontId="1" fillId="0" borderId="16" xfId="0" applyNumberFormat="1" applyFont="1" applyFill="1" applyBorder="1" applyAlignment="1" applyProtection="1">
      <alignment horizontal="left" vertical="center"/>
    </xf>
    <xf numFmtId="49" fontId="1" fillId="0" borderId="40" xfId="0" applyNumberFormat="1" applyFont="1" applyFill="1" applyBorder="1" applyAlignment="1" applyProtection="1">
      <alignment horizontal="left" vertical="center"/>
    </xf>
    <xf numFmtId="0" fontId="1" fillId="0" borderId="40" xfId="0" applyNumberFormat="1" applyFont="1" applyFill="1" applyBorder="1" applyAlignment="1" applyProtection="1">
      <alignment horizontal="left" vertical="center"/>
    </xf>
    <xf numFmtId="49" fontId="15" fillId="0" borderId="36" xfId="0" applyNumberFormat="1" applyFont="1" applyFill="1" applyBorder="1" applyAlignment="1" applyProtection="1">
      <alignment horizontal="center" vertical="center"/>
    </xf>
    <xf numFmtId="0" fontId="15" fillId="0" borderId="37" xfId="0" applyNumberFormat="1" applyFont="1" applyFill="1" applyBorder="1" applyAlignment="1" applyProtection="1">
      <alignment horizontal="center" vertical="center"/>
    </xf>
    <xf numFmtId="0" fontId="15" fillId="0" borderId="38" xfId="0" applyNumberFormat="1" applyFont="1" applyFill="1" applyBorder="1" applyAlignment="1" applyProtection="1">
      <alignment horizontal="center" vertical="center"/>
    </xf>
    <xf numFmtId="0" fontId="1" fillId="0" borderId="39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1" fillId="0" borderId="26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4"/>
  <sheetViews>
    <sheetView topLeftCell="A26" workbookViewId="0">
      <selection activeCell="D6" sqref="D6:D7"/>
    </sheetView>
  </sheetViews>
  <sheetFormatPr defaultColWidth="11.5703125" defaultRowHeight="12.75" x14ac:dyDescent="0.2"/>
  <cols>
    <col min="1" max="1" width="3.7109375" customWidth="1"/>
    <col min="2" max="2" width="0.140625" customWidth="1"/>
    <col min="3" max="3" width="13.28515625" customWidth="1"/>
    <col min="4" max="4" width="52" customWidth="1"/>
    <col min="5" max="5" width="6.42578125" customWidth="1"/>
    <col min="6" max="6" width="12.85546875" customWidth="1"/>
    <col min="7" max="7" width="12" customWidth="1"/>
    <col min="8" max="10" width="14.28515625" customWidth="1"/>
    <col min="11" max="11" width="9.42578125" customWidth="1"/>
    <col min="12" max="12" width="9.28515625" customWidth="1"/>
    <col min="13" max="13" width="11.7109375" hidden="1" customWidth="1"/>
    <col min="14" max="14" width="0" hidden="1" customWidth="1"/>
    <col min="15" max="46" width="12.140625" hidden="1" customWidth="1"/>
  </cols>
  <sheetData>
    <row r="1" spans="1:42" s="72" customFormat="1" ht="21.95" customHeight="1" x14ac:dyDescent="0.2">
      <c r="A1" s="92" t="s">
        <v>194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42" x14ac:dyDescent="0.2">
      <c r="A2" s="94" t="s">
        <v>0</v>
      </c>
      <c r="B2" s="95"/>
      <c r="C2" s="95"/>
      <c r="D2" s="96" t="s">
        <v>75</v>
      </c>
      <c r="E2" s="97" t="s">
        <v>118</v>
      </c>
      <c r="F2" s="95"/>
      <c r="G2" s="97"/>
      <c r="H2" s="95"/>
      <c r="I2" s="98" t="s">
        <v>136</v>
      </c>
      <c r="J2" s="98"/>
      <c r="K2" s="95"/>
      <c r="L2" s="95"/>
      <c r="M2" s="99"/>
      <c r="N2" s="31"/>
    </row>
    <row r="3" spans="1:42" x14ac:dyDescent="0.2">
      <c r="A3" s="91"/>
      <c r="B3" s="74"/>
      <c r="C3" s="74"/>
      <c r="D3" s="78"/>
      <c r="E3" s="74"/>
      <c r="F3" s="74"/>
      <c r="G3" s="74"/>
      <c r="H3" s="74"/>
      <c r="I3" s="74"/>
      <c r="J3" s="74"/>
      <c r="K3" s="74"/>
      <c r="L3" s="74"/>
      <c r="M3" s="89"/>
      <c r="N3" s="31"/>
    </row>
    <row r="4" spans="1:42" x14ac:dyDescent="0.2">
      <c r="A4" s="84" t="s">
        <v>1</v>
      </c>
      <c r="B4" s="74"/>
      <c r="C4" s="74"/>
      <c r="D4" s="73" t="s">
        <v>76</v>
      </c>
      <c r="E4" s="87" t="s">
        <v>119</v>
      </c>
      <c r="F4" s="74"/>
      <c r="G4" s="88"/>
      <c r="H4" s="74"/>
      <c r="I4" s="73" t="s">
        <v>137</v>
      </c>
      <c r="J4" s="73"/>
      <c r="K4" s="74"/>
      <c r="L4" s="74"/>
      <c r="M4" s="89"/>
      <c r="N4" s="31"/>
    </row>
    <row r="5" spans="1:42" x14ac:dyDescent="0.2">
      <c r="A5" s="91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89"/>
      <c r="N5" s="31"/>
    </row>
    <row r="6" spans="1:42" x14ac:dyDescent="0.2">
      <c r="A6" s="84" t="s">
        <v>2</v>
      </c>
      <c r="B6" s="74"/>
      <c r="C6" s="74"/>
      <c r="D6" s="73" t="s">
        <v>77</v>
      </c>
      <c r="E6" s="87" t="s">
        <v>120</v>
      </c>
      <c r="F6" s="74"/>
      <c r="G6" s="74"/>
      <c r="H6" s="74"/>
      <c r="I6" s="73" t="s">
        <v>138</v>
      </c>
      <c r="J6" s="73"/>
      <c r="K6" s="74"/>
      <c r="L6" s="74"/>
      <c r="M6" s="89"/>
      <c r="N6" s="31"/>
    </row>
    <row r="7" spans="1:42" x14ac:dyDescent="0.2">
      <c r="A7" s="91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89"/>
      <c r="N7" s="31"/>
    </row>
    <row r="8" spans="1:42" x14ac:dyDescent="0.2">
      <c r="A8" s="84" t="s">
        <v>3</v>
      </c>
      <c r="B8" s="74"/>
      <c r="C8" s="74"/>
      <c r="D8" s="73"/>
      <c r="E8" s="87" t="s">
        <v>121</v>
      </c>
      <c r="F8" s="74"/>
      <c r="G8" s="88">
        <v>41871</v>
      </c>
      <c r="H8" s="74"/>
      <c r="I8" s="73" t="s">
        <v>139</v>
      </c>
      <c r="J8" s="73" t="s">
        <v>141</v>
      </c>
      <c r="K8" s="74"/>
      <c r="L8" s="74"/>
      <c r="M8" s="89"/>
      <c r="N8" s="31"/>
    </row>
    <row r="9" spans="1:42" x14ac:dyDescent="0.2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90"/>
      <c r="N9" s="31"/>
    </row>
    <row r="10" spans="1:42" x14ac:dyDescent="0.2">
      <c r="A10" s="1" t="s">
        <v>4</v>
      </c>
      <c r="B10" s="10" t="s">
        <v>36</v>
      </c>
      <c r="C10" s="10" t="s">
        <v>37</v>
      </c>
      <c r="D10" s="10" t="s">
        <v>78</v>
      </c>
      <c r="E10" s="10" t="s">
        <v>122</v>
      </c>
      <c r="F10" s="15" t="s">
        <v>130</v>
      </c>
      <c r="G10" s="19" t="s">
        <v>131</v>
      </c>
      <c r="H10" s="79" t="s">
        <v>133</v>
      </c>
      <c r="I10" s="80"/>
      <c r="J10" s="81"/>
      <c r="K10" s="79" t="s">
        <v>143</v>
      </c>
      <c r="L10" s="81"/>
      <c r="M10" s="26" t="s">
        <v>144</v>
      </c>
      <c r="N10" s="32"/>
    </row>
    <row r="11" spans="1:42" x14ac:dyDescent="0.2">
      <c r="A11" s="2" t="s">
        <v>5</v>
      </c>
      <c r="B11" s="11" t="s">
        <v>5</v>
      </c>
      <c r="C11" s="11" t="s">
        <v>5</v>
      </c>
      <c r="D11" s="14" t="s">
        <v>79</v>
      </c>
      <c r="E11" s="11" t="s">
        <v>5</v>
      </c>
      <c r="F11" s="11" t="s">
        <v>5</v>
      </c>
      <c r="G11" s="20" t="s">
        <v>132</v>
      </c>
      <c r="H11" s="21" t="s">
        <v>134</v>
      </c>
      <c r="I11" s="22" t="s">
        <v>140</v>
      </c>
      <c r="J11" s="23" t="s">
        <v>142</v>
      </c>
      <c r="K11" s="21" t="s">
        <v>131</v>
      </c>
      <c r="L11" s="23" t="s">
        <v>142</v>
      </c>
      <c r="M11" s="27" t="s">
        <v>145</v>
      </c>
      <c r="N11" s="32"/>
      <c r="P11" s="25" t="s">
        <v>148</v>
      </c>
      <c r="Q11" s="25" t="s">
        <v>149</v>
      </c>
      <c r="R11" s="25" t="s">
        <v>154</v>
      </c>
      <c r="S11" s="25" t="s">
        <v>155</v>
      </c>
      <c r="T11" s="25" t="s">
        <v>156</v>
      </c>
      <c r="U11" s="25" t="s">
        <v>157</v>
      </c>
      <c r="V11" s="25" t="s">
        <v>158</v>
      </c>
      <c r="W11" s="25" t="s">
        <v>159</v>
      </c>
      <c r="X11" s="25" t="s">
        <v>160</v>
      </c>
    </row>
    <row r="12" spans="1:42" x14ac:dyDescent="0.2">
      <c r="A12" s="3"/>
      <c r="B12" s="12"/>
      <c r="C12" s="12" t="s">
        <v>38</v>
      </c>
      <c r="D12" s="82" t="s">
        <v>80</v>
      </c>
      <c r="E12" s="83"/>
      <c r="F12" s="83"/>
      <c r="G12" s="83"/>
      <c r="H12" s="35">
        <f>SUM(H13:H13)</f>
        <v>0</v>
      </c>
      <c r="I12" s="35">
        <f>SUM(I13:I13)</f>
        <v>0</v>
      </c>
      <c r="J12" s="35">
        <f>H12+I12</f>
        <v>0</v>
      </c>
      <c r="K12" s="24"/>
      <c r="L12" s="35">
        <f>SUM(L13:L13)</f>
        <v>1.7298</v>
      </c>
      <c r="M12" s="24"/>
      <c r="P12" s="36">
        <f>IF(Q12="PR",J12,SUM(O13:O13))</f>
        <v>0</v>
      </c>
      <c r="Q12" s="25" t="s">
        <v>150</v>
      </c>
      <c r="R12" s="36">
        <f>IF(Q12="HS",H12,0)</f>
        <v>0</v>
      </c>
      <c r="S12" s="36">
        <f>IF(Q12="HS",I12-P12,0)</f>
        <v>0</v>
      </c>
      <c r="T12" s="36">
        <f>IF(Q12="PS",H12,0)</f>
        <v>0</v>
      </c>
      <c r="U12" s="36">
        <f>IF(Q12="PS",I12-P12,0)</f>
        <v>0</v>
      </c>
      <c r="V12" s="36">
        <f>IF(Q12="MP",H12,0)</f>
        <v>0</v>
      </c>
      <c r="W12" s="36">
        <f>IF(Q12="MP",I12-P12,0)</f>
        <v>0</v>
      </c>
      <c r="X12" s="36">
        <f>IF(Q12="OM",H12,0)</f>
        <v>0</v>
      </c>
      <c r="Y12" s="25"/>
      <c r="AI12" s="36">
        <f>SUM(Z13:Z13)</f>
        <v>0</v>
      </c>
      <c r="AJ12" s="36">
        <f>SUM(AA13:AA13)</f>
        <v>0</v>
      </c>
      <c r="AK12" s="36">
        <f>SUM(AB13:AB13)</f>
        <v>0</v>
      </c>
    </row>
    <row r="13" spans="1:42" x14ac:dyDescent="0.2">
      <c r="A13" s="4" t="s">
        <v>6</v>
      </c>
      <c r="B13" s="4"/>
      <c r="C13" s="4" t="s">
        <v>39</v>
      </c>
      <c r="D13" s="4" t="s">
        <v>81</v>
      </c>
      <c r="E13" s="4" t="s">
        <v>123</v>
      </c>
      <c r="F13" s="16">
        <v>288.3</v>
      </c>
      <c r="G13" s="16">
        <v>0</v>
      </c>
      <c r="H13" s="16">
        <f>ROUND(F13*AE13,2)</f>
        <v>0</v>
      </c>
      <c r="I13" s="16">
        <f>J13-H13</f>
        <v>0</v>
      </c>
      <c r="J13" s="16">
        <f>ROUND(F13*G13,2)</f>
        <v>0</v>
      </c>
      <c r="K13" s="16">
        <v>6.0000000000000001E-3</v>
      </c>
      <c r="L13" s="16">
        <f>F13*K13</f>
        <v>1.7298</v>
      </c>
      <c r="M13" s="28" t="s">
        <v>146</v>
      </c>
      <c r="N13" s="28" t="s">
        <v>6</v>
      </c>
      <c r="O13" s="16">
        <f>IF(N13="5",I13,0)</f>
        <v>0</v>
      </c>
      <c r="Z13" s="16">
        <f>IF(AD13=0,J13,0)</f>
        <v>0</v>
      </c>
      <c r="AA13" s="16">
        <f>IF(AD13=15,J13,0)</f>
        <v>0</v>
      </c>
      <c r="AB13" s="16">
        <f>IF(AD13=21,J13,0)</f>
        <v>0</v>
      </c>
      <c r="AD13" s="33">
        <v>15</v>
      </c>
      <c r="AE13" s="33">
        <f>G13*0</f>
        <v>0</v>
      </c>
      <c r="AF13" s="33">
        <f>G13*(1-0)</f>
        <v>0</v>
      </c>
      <c r="AM13" s="33">
        <f>F13*AE13</f>
        <v>0</v>
      </c>
      <c r="AN13" s="33">
        <f>F13*AF13</f>
        <v>0</v>
      </c>
      <c r="AO13" s="34" t="s">
        <v>38</v>
      </c>
      <c r="AP13" s="34" t="s">
        <v>162</v>
      </c>
    </row>
    <row r="14" spans="1:42" x14ac:dyDescent="0.2">
      <c r="A14" s="5"/>
      <c r="B14" s="13"/>
      <c r="C14" s="13" t="s">
        <v>40</v>
      </c>
      <c r="D14" s="75" t="s">
        <v>82</v>
      </c>
      <c r="E14" s="76"/>
      <c r="F14" s="76"/>
      <c r="G14" s="76"/>
      <c r="H14" s="36">
        <f>SUM(H15:H16)</f>
        <v>0</v>
      </c>
      <c r="I14" s="36">
        <f>SUM(I15:I16)</f>
        <v>0</v>
      </c>
      <c r="J14" s="36">
        <f>H14+I14</f>
        <v>0</v>
      </c>
      <c r="K14" s="25"/>
      <c r="L14" s="36">
        <f>SUM(L15:L16)</f>
        <v>0</v>
      </c>
      <c r="M14" s="25"/>
      <c r="P14" s="36">
        <f>IF(Q14="PR",J14,SUM(O15:O16))</f>
        <v>0</v>
      </c>
      <c r="Q14" s="25" t="s">
        <v>150</v>
      </c>
      <c r="R14" s="36">
        <f>IF(Q14="HS",H14,0)</f>
        <v>0</v>
      </c>
      <c r="S14" s="36">
        <f>IF(Q14="HS",I14-P14,0)</f>
        <v>0</v>
      </c>
      <c r="T14" s="36">
        <f>IF(Q14="PS",H14,0)</f>
        <v>0</v>
      </c>
      <c r="U14" s="36">
        <f>IF(Q14="PS",I14-P14,0)</f>
        <v>0</v>
      </c>
      <c r="V14" s="36">
        <f>IF(Q14="MP",H14,0)</f>
        <v>0</v>
      </c>
      <c r="W14" s="36">
        <f>IF(Q14="MP",I14-P14,0)</f>
        <v>0</v>
      </c>
      <c r="X14" s="36">
        <f>IF(Q14="OM",H14,0)</f>
        <v>0</v>
      </c>
      <c r="Y14" s="25"/>
      <c r="AI14" s="36">
        <f>SUM(Z15:Z16)</f>
        <v>0</v>
      </c>
      <c r="AJ14" s="36">
        <f>SUM(AA15:AA16)</f>
        <v>0</v>
      </c>
      <c r="AK14" s="36">
        <f>SUM(AB15:AB16)</f>
        <v>0</v>
      </c>
    </row>
    <row r="15" spans="1:42" x14ac:dyDescent="0.2">
      <c r="A15" s="4" t="s">
        <v>7</v>
      </c>
      <c r="B15" s="4"/>
      <c r="C15" s="4" t="s">
        <v>41</v>
      </c>
      <c r="D15" s="4" t="s">
        <v>83</v>
      </c>
      <c r="E15" s="4" t="s">
        <v>123</v>
      </c>
      <c r="F15" s="16">
        <v>288.3</v>
      </c>
      <c r="G15" s="16">
        <v>0</v>
      </c>
      <c r="H15" s="16">
        <f>ROUND(F15*AE15,2)</f>
        <v>0</v>
      </c>
      <c r="I15" s="16">
        <f>J15-H15</f>
        <v>0</v>
      </c>
      <c r="J15" s="16">
        <f>ROUND(F15*G15,2)</f>
        <v>0</v>
      </c>
      <c r="K15" s="16">
        <v>0</v>
      </c>
      <c r="L15" s="16">
        <f>F15*K15</f>
        <v>0</v>
      </c>
      <c r="M15" s="28" t="s">
        <v>146</v>
      </c>
      <c r="N15" s="28" t="s">
        <v>6</v>
      </c>
      <c r="O15" s="16">
        <f>IF(N15="5",I15,0)</f>
        <v>0</v>
      </c>
      <c r="Z15" s="16">
        <f>IF(AD15=0,J15,0)</f>
        <v>0</v>
      </c>
      <c r="AA15" s="16">
        <f>IF(AD15=15,J15,0)</f>
        <v>0</v>
      </c>
      <c r="AB15" s="16">
        <f>IF(AD15=21,J15,0)</f>
        <v>0</v>
      </c>
      <c r="AD15" s="33">
        <v>15</v>
      </c>
      <c r="AE15" s="33">
        <f>G15*0</f>
        <v>0</v>
      </c>
      <c r="AF15" s="33">
        <f>G15*(1-0)</f>
        <v>0</v>
      </c>
      <c r="AM15" s="33">
        <f>F15*AE15</f>
        <v>0</v>
      </c>
      <c r="AN15" s="33">
        <f>F15*AF15</f>
        <v>0</v>
      </c>
      <c r="AO15" s="34" t="s">
        <v>40</v>
      </c>
      <c r="AP15" s="34" t="s">
        <v>163</v>
      </c>
    </row>
    <row r="16" spans="1:42" x14ac:dyDescent="0.2">
      <c r="A16" s="4" t="s">
        <v>8</v>
      </c>
      <c r="B16" s="4"/>
      <c r="C16" s="4" t="s">
        <v>42</v>
      </c>
      <c r="D16" s="4" t="s">
        <v>84</v>
      </c>
      <c r="E16" s="4" t="s">
        <v>124</v>
      </c>
      <c r="F16" s="16">
        <v>6</v>
      </c>
      <c r="G16" s="16">
        <v>0</v>
      </c>
      <c r="H16" s="16">
        <f>ROUND(F16*AE16,2)</f>
        <v>0</v>
      </c>
      <c r="I16" s="16">
        <f>J16-H16</f>
        <v>0</v>
      </c>
      <c r="J16" s="16">
        <f>ROUND(F16*G16,2)</f>
        <v>0</v>
      </c>
      <c r="K16" s="16">
        <v>0</v>
      </c>
      <c r="L16" s="16">
        <f>F16*K16</f>
        <v>0</v>
      </c>
      <c r="M16" s="28" t="s">
        <v>146</v>
      </c>
      <c r="N16" s="28" t="s">
        <v>6</v>
      </c>
      <c r="O16" s="16">
        <f>IF(N16="5",I16,0)</f>
        <v>0</v>
      </c>
      <c r="Z16" s="16">
        <f>IF(AD16=0,J16,0)</f>
        <v>0</v>
      </c>
      <c r="AA16" s="16">
        <f>IF(AD16=15,J16,0)</f>
        <v>0</v>
      </c>
      <c r="AB16" s="16">
        <f>IF(AD16=21,J16,0)</f>
        <v>0</v>
      </c>
      <c r="AD16" s="33">
        <v>15</v>
      </c>
      <c r="AE16" s="33">
        <f>G16*0</f>
        <v>0</v>
      </c>
      <c r="AF16" s="33">
        <f>G16*(1-0)</f>
        <v>0</v>
      </c>
      <c r="AM16" s="33">
        <f>F16*AE16</f>
        <v>0</v>
      </c>
      <c r="AN16" s="33">
        <f>F16*AF16</f>
        <v>0</v>
      </c>
      <c r="AO16" s="34" t="s">
        <v>40</v>
      </c>
      <c r="AP16" s="34" t="s">
        <v>163</v>
      </c>
    </row>
    <row r="17" spans="1:42" x14ac:dyDescent="0.2">
      <c r="A17" s="5"/>
      <c r="B17" s="13"/>
      <c r="C17" s="13" t="s">
        <v>43</v>
      </c>
      <c r="D17" s="75" t="s">
        <v>85</v>
      </c>
      <c r="E17" s="76"/>
      <c r="F17" s="76"/>
      <c r="G17" s="76"/>
      <c r="H17" s="36">
        <f>SUM(H18:H25)</f>
        <v>0</v>
      </c>
      <c r="I17" s="36">
        <f>SUM(I18:I25)</f>
        <v>0</v>
      </c>
      <c r="J17" s="36">
        <f>H17+I17</f>
        <v>0</v>
      </c>
      <c r="K17" s="25"/>
      <c r="L17" s="36">
        <f>SUM(L18:L25)</f>
        <v>10.147685999999998</v>
      </c>
      <c r="M17" s="25"/>
      <c r="P17" s="36">
        <f>IF(Q17="PR",J17,SUM(O18:O25))</f>
        <v>0</v>
      </c>
      <c r="Q17" s="25" t="s">
        <v>150</v>
      </c>
      <c r="R17" s="36">
        <f>IF(Q17="HS",H17,0)</f>
        <v>0</v>
      </c>
      <c r="S17" s="36">
        <f>IF(Q17="HS",I17-P17,0)</f>
        <v>0</v>
      </c>
      <c r="T17" s="36">
        <f>IF(Q17="PS",H17,0)</f>
        <v>0</v>
      </c>
      <c r="U17" s="36">
        <f>IF(Q17="PS",I17-P17,0)</f>
        <v>0</v>
      </c>
      <c r="V17" s="36">
        <f>IF(Q17="MP",H17,0)</f>
        <v>0</v>
      </c>
      <c r="W17" s="36">
        <f>IF(Q17="MP",I17-P17,0)</f>
        <v>0</v>
      </c>
      <c r="X17" s="36">
        <f>IF(Q17="OM",H17,0)</f>
        <v>0</v>
      </c>
      <c r="Y17" s="25"/>
      <c r="AI17" s="36">
        <f>SUM(Z18:Z25)</f>
        <v>0</v>
      </c>
      <c r="AJ17" s="36">
        <f>SUM(AA18:AA25)</f>
        <v>0</v>
      </c>
      <c r="AK17" s="36">
        <f>SUM(AB18:AB25)</f>
        <v>0</v>
      </c>
    </row>
    <row r="18" spans="1:42" x14ac:dyDescent="0.2">
      <c r="A18" s="4" t="s">
        <v>9</v>
      </c>
      <c r="B18" s="4"/>
      <c r="C18" s="4" t="s">
        <v>44</v>
      </c>
      <c r="D18" s="4" t="s">
        <v>86</v>
      </c>
      <c r="E18" s="4" t="s">
        <v>123</v>
      </c>
      <c r="F18" s="16">
        <v>288.3</v>
      </c>
      <c r="G18" s="16">
        <v>0</v>
      </c>
      <c r="H18" s="16">
        <f t="shared" ref="H18:H25" si="0">ROUND(F18*AE18,2)</f>
        <v>0</v>
      </c>
      <c r="I18" s="16">
        <f t="shared" ref="I18:I25" si="1">J18-H18</f>
        <v>0</v>
      </c>
      <c r="J18" s="16">
        <f t="shared" ref="J18:J25" si="2">ROUND(F18*G18,2)</f>
        <v>0</v>
      </c>
      <c r="K18" s="16">
        <v>0</v>
      </c>
      <c r="L18" s="16">
        <f t="shared" ref="L18:L25" si="3">F18*K18</f>
        <v>0</v>
      </c>
      <c r="M18" s="28" t="s">
        <v>146</v>
      </c>
      <c r="N18" s="28" t="s">
        <v>6</v>
      </c>
      <c r="O18" s="16">
        <f t="shared" ref="O18:O25" si="4">IF(N18="5",I18,0)</f>
        <v>0</v>
      </c>
      <c r="Z18" s="16">
        <f t="shared" ref="Z18:Z25" si="5">IF(AD18=0,J18,0)</f>
        <v>0</v>
      </c>
      <c r="AA18" s="16">
        <f t="shared" ref="AA18:AA25" si="6">IF(AD18=15,J18,0)</f>
        <v>0</v>
      </c>
      <c r="AB18" s="16">
        <f t="shared" ref="AB18:AB25" si="7">IF(AD18=21,J18,0)</f>
        <v>0</v>
      </c>
      <c r="AD18" s="33">
        <v>15</v>
      </c>
      <c r="AE18" s="33">
        <f>G18*0</f>
        <v>0</v>
      </c>
      <c r="AF18" s="33">
        <f>G18*(1-0)</f>
        <v>0</v>
      </c>
      <c r="AM18" s="33">
        <f t="shared" ref="AM18:AM25" si="8">F18*AE18</f>
        <v>0</v>
      </c>
      <c r="AN18" s="33">
        <f t="shared" ref="AN18:AN25" si="9">F18*AF18</f>
        <v>0</v>
      </c>
      <c r="AO18" s="34" t="s">
        <v>43</v>
      </c>
      <c r="AP18" s="34" t="s">
        <v>163</v>
      </c>
    </row>
    <row r="19" spans="1:42" x14ac:dyDescent="0.2">
      <c r="A19" s="4" t="s">
        <v>10</v>
      </c>
      <c r="B19" s="4"/>
      <c r="C19" s="4" t="s">
        <v>45</v>
      </c>
      <c r="D19" s="4" t="s">
        <v>87</v>
      </c>
      <c r="E19" s="4" t="s">
        <v>123</v>
      </c>
      <c r="F19" s="16">
        <v>288.3</v>
      </c>
      <c r="G19" s="16">
        <v>0</v>
      </c>
      <c r="H19" s="16">
        <f t="shared" si="0"/>
        <v>0</v>
      </c>
      <c r="I19" s="16">
        <f t="shared" si="1"/>
        <v>0</v>
      </c>
      <c r="J19" s="16">
        <f t="shared" si="2"/>
        <v>0</v>
      </c>
      <c r="K19" s="16">
        <v>1.0000000000000001E-5</v>
      </c>
      <c r="L19" s="16">
        <f t="shared" si="3"/>
        <v>2.8830000000000001E-3</v>
      </c>
      <c r="M19" s="28" t="s">
        <v>146</v>
      </c>
      <c r="N19" s="28" t="s">
        <v>6</v>
      </c>
      <c r="O19" s="16">
        <f t="shared" si="4"/>
        <v>0</v>
      </c>
      <c r="Z19" s="16">
        <f t="shared" si="5"/>
        <v>0</v>
      </c>
      <c r="AA19" s="16">
        <f t="shared" si="6"/>
        <v>0</v>
      </c>
      <c r="AB19" s="16">
        <f t="shared" si="7"/>
        <v>0</v>
      </c>
      <c r="AD19" s="33">
        <v>15</v>
      </c>
      <c r="AE19" s="33">
        <f>G19*0.033007746716066</f>
        <v>0</v>
      </c>
      <c r="AF19" s="33">
        <f>G19*(1-0.033007746716066)</f>
        <v>0</v>
      </c>
      <c r="AM19" s="33">
        <f t="shared" si="8"/>
        <v>0</v>
      </c>
      <c r="AN19" s="33">
        <f t="shared" si="9"/>
        <v>0</v>
      </c>
      <c r="AO19" s="34" t="s">
        <v>43</v>
      </c>
      <c r="AP19" s="34" t="s">
        <v>163</v>
      </c>
    </row>
    <row r="20" spans="1:42" x14ac:dyDescent="0.2">
      <c r="A20" s="4" t="s">
        <v>11</v>
      </c>
      <c r="B20" s="4"/>
      <c r="C20" s="4" t="s">
        <v>46</v>
      </c>
      <c r="D20" s="4" t="s">
        <v>88</v>
      </c>
      <c r="E20" s="4" t="s">
        <v>123</v>
      </c>
      <c r="F20" s="16">
        <v>288.3</v>
      </c>
      <c r="G20" s="16">
        <v>0</v>
      </c>
      <c r="H20" s="16">
        <f t="shared" si="0"/>
        <v>0</v>
      </c>
      <c r="I20" s="16">
        <f t="shared" si="1"/>
        <v>0</v>
      </c>
      <c r="J20" s="16">
        <f t="shared" si="2"/>
        <v>0</v>
      </c>
      <c r="K20" s="16">
        <v>1.4E-2</v>
      </c>
      <c r="L20" s="16">
        <f t="shared" si="3"/>
        <v>4.0362</v>
      </c>
      <c r="M20" s="28" t="s">
        <v>146</v>
      </c>
      <c r="N20" s="28" t="s">
        <v>6</v>
      </c>
      <c r="O20" s="16">
        <f t="shared" si="4"/>
        <v>0</v>
      </c>
      <c r="Z20" s="16">
        <f t="shared" si="5"/>
        <v>0</v>
      </c>
      <c r="AA20" s="16">
        <f t="shared" si="6"/>
        <v>0</v>
      </c>
      <c r="AB20" s="16">
        <f t="shared" si="7"/>
        <v>0</v>
      </c>
      <c r="AD20" s="33">
        <v>15</v>
      </c>
      <c r="AE20" s="33">
        <f>G20*0</f>
        <v>0</v>
      </c>
      <c r="AF20" s="33">
        <f>G20*(1-0)</f>
        <v>0</v>
      </c>
      <c r="AM20" s="33">
        <f t="shared" si="8"/>
        <v>0</v>
      </c>
      <c r="AN20" s="33">
        <f t="shared" si="9"/>
        <v>0</v>
      </c>
      <c r="AO20" s="34" t="s">
        <v>43</v>
      </c>
      <c r="AP20" s="34" t="s">
        <v>163</v>
      </c>
    </row>
    <row r="21" spans="1:42" x14ac:dyDescent="0.2">
      <c r="A21" s="4" t="s">
        <v>12</v>
      </c>
      <c r="B21" s="4"/>
      <c r="C21" s="4" t="s">
        <v>47</v>
      </c>
      <c r="D21" s="4" t="s">
        <v>89</v>
      </c>
      <c r="E21" s="4" t="s">
        <v>123</v>
      </c>
      <c r="F21" s="16">
        <v>288.3</v>
      </c>
      <c r="G21" s="16">
        <v>0</v>
      </c>
      <c r="H21" s="16">
        <f t="shared" si="0"/>
        <v>0</v>
      </c>
      <c r="I21" s="16">
        <f t="shared" si="1"/>
        <v>0</v>
      </c>
      <c r="J21" s="16">
        <f t="shared" si="2"/>
        <v>0</v>
      </c>
      <c r="K21" s="16">
        <v>1.4109999999999999E-2</v>
      </c>
      <c r="L21" s="16">
        <f t="shared" si="3"/>
        <v>4.0679129999999999</v>
      </c>
      <c r="M21" s="28" t="s">
        <v>146</v>
      </c>
      <c r="N21" s="28" t="s">
        <v>6</v>
      </c>
      <c r="O21" s="16">
        <f t="shared" si="4"/>
        <v>0</v>
      </c>
      <c r="Z21" s="16">
        <f t="shared" si="5"/>
        <v>0</v>
      </c>
      <c r="AA21" s="16">
        <f t="shared" si="6"/>
        <v>0</v>
      </c>
      <c r="AB21" s="16">
        <f t="shared" si="7"/>
        <v>0</v>
      </c>
      <c r="AD21" s="33">
        <v>15</v>
      </c>
      <c r="AE21" s="33">
        <f>G21*0</f>
        <v>0</v>
      </c>
      <c r="AF21" s="33">
        <f>G21*(1-0)</f>
        <v>0</v>
      </c>
      <c r="AM21" s="33">
        <f t="shared" si="8"/>
        <v>0</v>
      </c>
      <c r="AN21" s="33">
        <f t="shared" si="9"/>
        <v>0</v>
      </c>
      <c r="AO21" s="34" t="s">
        <v>43</v>
      </c>
      <c r="AP21" s="34" t="s">
        <v>163</v>
      </c>
    </row>
    <row r="22" spans="1:42" x14ac:dyDescent="0.2">
      <c r="A22" s="4" t="s">
        <v>13</v>
      </c>
      <c r="B22" s="4"/>
      <c r="C22" s="4" t="s">
        <v>48</v>
      </c>
      <c r="D22" s="4" t="s">
        <v>90</v>
      </c>
      <c r="E22" s="4" t="s">
        <v>124</v>
      </c>
      <c r="F22" s="16">
        <v>22.5</v>
      </c>
      <c r="G22" s="16">
        <v>0</v>
      </c>
      <c r="H22" s="16">
        <f t="shared" si="0"/>
        <v>0</v>
      </c>
      <c r="I22" s="16">
        <f t="shared" si="1"/>
        <v>0</v>
      </c>
      <c r="J22" s="16">
        <f t="shared" si="2"/>
        <v>0</v>
      </c>
      <c r="K22" s="16">
        <v>0</v>
      </c>
      <c r="L22" s="16">
        <f t="shared" si="3"/>
        <v>0</v>
      </c>
      <c r="M22" s="28" t="s">
        <v>146</v>
      </c>
      <c r="N22" s="28" t="s">
        <v>6</v>
      </c>
      <c r="O22" s="16">
        <f t="shared" si="4"/>
        <v>0</v>
      </c>
      <c r="Z22" s="16">
        <f t="shared" si="5"/>
        <v>0</v>
      </c>
      <c r="AA22" s="16">
        <f t="shared" si="6"/>
        <v>0</v>
      </c>
      <c r="AB22" s="16">
        <f t="shared" si="7"/>
        <v>0</v>
      </c>
      <c r="AD22" s="33">
        <v>15</v>
      </c>
      <c r="AE22" s="33">
        <f>G22*0</f>
        <v>0</v>
      </c>
      <c r="AF22" s="33">
        <f>G22*(1-0)</f>
        <v>0</v>
      </c>
      <c r="AM22" s="33">
        <f t="shared" si="8"/>
        <v>0</v>
      </c>
      <c r="AN22" s="33">
        <f t="shared" si="9"/>
        <v>0</v>
      </c>
      <c r="AO22" s="34" t="s">
        <v>43</v>
      </c>
      <c r="AP22" s="34" t="s">
        <v>163</v>
      </c>
    </row>
    <row r="23" spans="1:42" x14ac:dyDescent="0.2">
      <c r="A23" s="4" t="s">
        <v>14</v>
      </c>
      <c r="B23" s="4"/>
      <c r="C23" s="4" t="s">
        <v>49</v>
      </c>
      <c r="D23" s="4" t="s">
        <v>91</v>
      </c>
      <c r="E23" s="4" t="s">
        <v>123</v>
      </c>
      <c r="F23" s="16">
        <v>144</v>
      </c>
      <c r="G23" s="16">
        <v>0</v>
      </c>
      <c r="H23" s="16">
        <f t="shared" si="0"/>
        <v>0</v>
      </c>
      <c r="I23" s="16">
        <f t="shared" si="1"/>
        <v>0</v>
      </c>
      <c r="J23" s="16">
        <f t="shared" si="2"/>
        <v>0</v>
      </c>
      <c r="K23" s="16">
        <v>1.417E-2</v>
      </c>
      <c r="L23" s="16">
        <f t="shared" si="3"/>
        <v>2.0404800000000001</v>
      </c>
      <c r="M23" s="28" t="s">
        <v>146</v>
      </c>
      <c r="N23" s="28" t="s">
        <v>6</v>
      </c>
      <c r="O23" s="16">
        <f t="shared" si="4"/>
        <v>0</v>
      </c>
      <c r="Z23" s="16">
        <f t="shared" si="5"/>
        <v>0</v>
      </c>
      <c r="AA23" s="16">
        <f t="shared" si="6"/>
        <v>0</v>
      </c>
      <c r="AB23" s="16">
        <f t="shared" si="7"/>
        <v>0</v>
      </c>
      <c r="AD23" s="33">
        <v>15</v>
      </c>
      <c r="AE23" s="33">
        <f>G23*0</f>
        <v>0</v>
      </c>
      <c r="AF23" s="33">
        <f>G23*(1-0)</f>
        <v>0</v>
      </c>
      <c r="AM23" s="33">
        <f t="shared" si="8"/>
        <v>0</v>
      </c>
      <c r="AN23" s="33">
        <f t="shared" si="9"/>
        <v>0</v>
      </c>
      <c r="AO23" s="34" t="s">
        <v>43</v>
      </c>
      <c r="AP23" s="34" t="s">
        <v>163</v>
      </c>
    </row>
    <row r="24" spans="1:42" x14ac:dyDescent="0.2">
      <c r="A24" s="4" t="s">
        <v>15</v>
      </c>
      <c r="B24" s="4"/>
      <c r="C24" s="4" t="s">
        <v>48</v>
      </c>
      <c r="D24" s="4" t="s">
        <v>92</v>
      </c>
      <c r="E24" s="4" t="s">
        <v>124</v>
      </c>
      <c r="F24" s="16">
        <v>24</v>
      </c>
      <c r="G24" s="16">
        <v>0</v>
      </c>
      <c r="H24" s="16">
        <f t="shared" si="0"/>
        <v>0</v>
      </c>
      <c r="I24" s="16">
        <f t="shared" si="1"/>
        <v>0</v>
      </c>
      <c r="J24" s="16">
        <f t="shared" si="2"/>
        <v>0</v>
      </c>
      <c r="K24" s="16">
        <v>0</v>
      </c>
      <c r="L24" s="16">
        <f t="shared" si="3"/>
        <v>0</v>
      </c>
      <c r="M24" s="28" t="s">
        <v>146</v>
      </c>
      <c r="N24" s="28" t="s">
        <v>6</v>
      </c>
      <c r="O24" s="16">
        <f t="shared" si="4"/>
        <v>0</v>
      </c>
      <c r="Z24" s="16">
        <f t="shared" si="5"/>
        <v>0</v>
      </c>
      <c r="AA24" s="16">
        <f t="shared" si="6"/>
        <v>0</v>
      </c>
      <c r="AB24" s="16">
        <f t="shared" si="7"/>
        <v>0</v>
      </c>
      <c r="AD24" s="33">
        <v>15</v>
      </c>
      <c r="AE24" s="33">
        <f>G24*0</f>
        <v>0</v>
      </c>
      <c r="AF24" s="33">
        <f>G24*(1-0)</f>
        <v>0</v>
      </c>
      <c r="AM24" s="33">
        <f t="shared" si="8"/>
        <v>0</v>
      </c>
      <c r="AN24" s="33">
        <f t="shared" si="9"/>
        <v>0</v>
      </c>
      <c r="AO24" s="34" t="s">
        <v>43</v>
      </c>
      <c r="AP24" s="34" t="s">
        <v>163</v>
      </c>
    </row>
    <row r="25" spans="1:42" x14ac:dyDescent="0.2">
      <c r="A25" s="4" t="s">
        <v>16</v>
      </c>
      <c r="B25" s="4"/>
      <c r="C25" s="4" t="s">
        <v>50</v>
      </c>
      <c r="D25" s="4" t="s">
        <v>93</v>
      </c>
      <c r="E25" s="4" t="s">
        <v>125</v>
      </c>
      <c r="F25" s="16">
        <v>1</v>
      </c>
      <c r="G25" s="16">
        <v>0</v>
      </c>
      <c r="H25" s="16">
        <f t="shared" si="0"/>
        <v>0</v>
      </c>
      <c r="I25" s="16">
        <f t="shared" si="1"/>
        <v>0</v>
      </c>
      <c r="J25" s="16">
        <f t="shared" si="2"/>
        <v>0</v>
      </c>
      <c r="K25" s="16">
        <v>2.1000000000000001E-4</v>
      </c>
      <c r="L25" s="16">
        <f t="shared" si="3"/>
        <v>2.1000000000000001E-4</v>
      </c>
      <c r="M25" s="28" t="s">
        <v>146</v>
      </c>
      <c r="N25" s="28" t="s">
        <v>6</v>
      </c>
      <c r="O25" s="16">
        <f t="shared" si="4"/>
        <v>0</v>
      </c>
      <c r="Z25" s="16">
        <f t="shared" si="5"/>
        <v>0</v>
      </c>
      <c r="AA25" s="16">
        <f t="shared" si="6"/>
        <v>0</v>
      </c>
      <c r="AB25" s="16">
        <f t="shared" si="7"/>
        <v>0</v>
      </c>
      <c r="AD25" s="33">
        <v>15</v>
      </c>
      <c r="AE25" s="33">
        <f>G25*0.654088050314465</f>
        <v>0</v>
      </c>
      <c r="AF25" s="33">
        <f>G25*(1-0.654088050314465)</f>
        <v>0</v>
      </c>
      <c r="AM25" s="33">
        <f t="shared" si="8"/>
        <v>0</v>
      </c>
      <c r="AN25" s="33">
        <f t="shared" si="9"/>
        <v>0</v>
      </c>
      <c r="AO25" s="34" t="s">
        <v>43</v>
      </c>
      <c r="AP25" s="34" t="s">
        <v>163</v>
      </c>
    </row>
    <row r="26" spans="1:42" x14ac:dyDescent="0.2">
      <c r="A26" s="5"/>
      <c r="B26" s="13"/>
      <c r="C26" s="13" t="s">
        <v>51</v>
      </c>
      <c r="D26" s="75" t="s">
        <v>94</v>
      </c>
      <c r="E26" s="76"/>
      <c r="F26" s="76"/>
      <c r="G26" s="76"/>
      <c r="H26" s="36">
        <f>SUM(H27:H27)</f>
        <v>0</v>
      </c>
      <c r="I26" s="36">
        <f>SUM(I27:I27)</f>
        <v>0</v>
      </c>
      <c r="J26" s="36">
        <f>H26+I26</f>
        <v>0</v>
      </c>
      <c r="K26" s="25"/>
      <c r="L26" s="36">
        <f>SUM(L27:L27)</f>
        <v>2.1000000000000001E-4</v>
      </c>
      <c r="M26" s="25"/>
      <c r="P26" s="36">
        <f>IF(Q26="PR",J26,SUM(O27:O27))</f>
        <v>0</v>
      </c>
      <c r="Q26" s="25" t="s">
        <v>150</v>
      </c>
      <c r="R26" s="36">
        <f>IF(Q26="HS",H26,0)</f>
        <v>0</v>
      </c>
      <c r="S26" s="36">
        <f>IF(Q26="HS",I26-P26,0)</f>
        <v>0</v>
      </c>
      <c r="T26" s="36">
        <f>IF(Q26="PS",H26,0)</f>
        <v>0</v>
      </c>
      <c r="U26" s="36">
        <f>IF(Q26="PS",I26-P26,0)</f>
        <v>0</v>
      </c>
      <c r="V26" s="36">
        <f>IF(Q26="MP",H26,0)</f>
        <v>0</v>
      </c>
      <c r="W26" s="36">
        <f>IF(Q26="MP",I26-P26,0)</f>
        <v>0</v>
      </c>
      <c r="X26" s="36">
        <f>IF(Q26="OM",H26,0)</f>
        <v>0</v>
      </c>
      <c r="Y26" s="25"/>
      <c r="AI26" s="36">
        <f>SUM(Z27:Z27)</f>
        <v>0</v>
      </c>
      <c r="AJ26" s="36">
        <f>SUM(AA27:AA27)</f>
        <v>0</v>
      </c>
      <c r="AK26" s="36">
        <f>SUM(AB27:AB27)</f>
        <v>0</v>
      </c>
    </row>
    <row r="27" spans="1:42" x14ac:dyDescent="0.2">
      <c r="A27" s="4" t="s">
        <v>17</v>
      </c>
      <c r="B27" s="4"/>
      <c r="C27" s="4" t="s">
        <v>52</v>
      </c>
      <c r="D27" s="4" t="s">
        <v>95</v>
      </c>
      <c r="E27" s="4" t="s">
        <v>125</v>
      </c>
      <c r="F27" s="16">
        <v>7</v>
      </c>
      <c r="G27" s="16">
        <v>0</v>
      </c>
      <c r="H27" s="16">
        <f>ROUND(F27*AE27,2)</f>
        <v>0</v>
      </c>
      <c r="I27" s="16">
        <f>J27-H27</f>
        <v>0</v>
      </c>
      <c r="J27" s="16">
        <f>ROUND(F27*G27,2)</f>
        <v>0</v>
      </c>
      <c r="K27" s="16">
        <v>3.0000000000000001E-5</v>
      </c>
      <c r="L27" s="16">
        <f>F27*K27</f>
        <v>2.1000000000000001E-4</v>
      </c>
      <c r="M27" s="28" t="s">
        <v>146</v>
      </c>
      <c r="N27" s="28" t="s">
        <v>6</v>
      </c>
      <c r="O27" s="16">
        <f>IF(N27="5",I27,0)</f>
        <v>0</v>
      </c>
      <c r="Z27" s="16">
        <f>IF(AD27=0,J27,0)</f>
        <v>0</v>
      </c>
      <c r="AA27" s="16">
        <f>IF(AD27=15,J27,0)</f>
        <v>0</v>
      </c>
      <c r="AB27" s="16">
        <f>IF(AD27=21,J27,0)</f>
        <v>0</v>
      </c>
      <c r="AD27" s="33">
        <v>15</v>
      </c>
      <c r="AE27" s="33">
        <f>G27*0.0224427480916031</f>
        <v>0</v>
      </c>
      <c r="AF27" s="33">
        <f>G27*(1-0.0224427480916031)</f>
        <v>0</v>
      </c>
      <c r="AM27" s="33">
        <f>F27*AE27</f>
        <v>0</v>
      </c>
      <c r="AN27" s="33">
        <f>F27*AF27</f>
        <v>0</v>
      </c>
      <c r="AO27" s="34" t="s">
        <v>51</v>
      </c>
      <c r="AP27" s="34" t="s">
        <v>163</v>
      </c>
    </row>
    <row r="28" spans="1:42" x14ac:dyDescent="0.2">
      <c r="A28" s="5"/>
      <c r="B28" s="13"/>
      <c r="C28" s="13" t="s">
        <v>53</v>
      </c>
      <c r="D28" s="75" t="s">
        <v>96</v>
      </c>
      <c r="E28" s="76"/>
      <c r="F28" s="76"/>
      <c r="G28" s="76"/>
      <c r="H28" s="36">
        <f>SUM(H29:H29)</f>
        <v>0</v>
      </c>
      <c r="I28" s="36">
        <f>SUM(I29:I29)</f>
        <v>0</v>
      </c>
      <c r="J28" s="36">
        <f>H28+I28</f>
        <v>0</v>
      </c>
      <c r="K28" s="25"/>
      <c r="L28" s="36">
        <f>SUM(L29:L29)</f>
        <v>0</v>
      </c>
      <c r="M28" s="25"/>
      <c r="P28" s="36">
        <f>IF(Q28="PR",J28,SUM(O29:O29))</f>
        <v>0</v>
      </c>
      <c r="Q28" s="25" t="s">
        <v>151</v>
      </c>
      <c r="R28" s="36">
        <f>IF(Q28="HS",H28,0)</f>
        <v>0</v>
      </c>
      <c r="S28" s="36">
        <f>IF(Q28="HS",I28-P28,0)</f>
        <v>0</v>
      </c>
      <c r="T28" s="36">
        <f>IF(Q28="PS",H28,0)</f>
        <v>0</v>
      </c>
      <c r="U28" s="36">
        <f>IF(Q28="PS",I28-P28,0)</f>
        <v>0</v>
      </c>
      <c r="V28" s="36">
        <f>IF(Q28="MP",H28,0)</f>
        <v>0</v>
      </c>
      <c r="W28" s="36">
        <f>IF(Q28="MP",I28-P28,0)</f>
        <v>0</v>
      </c>
      <c r="X28" s="36">
        <f>IF(Q28="OM",H28,0)</f>
        <v>0</v>
      </c>
      <c r="Y28" s="25"/>
      <c r="AI28" s="36">
        <f>SUM(Z29:Z29)</f>
        <v>0</v>
      </c>
      <c r="AJ28" s="36">
        <f>SUM(AA29:AA29)</f>
        <v>0</v>
      </c>
      <c r="AK28" s="36">
        <f>SUM(AB29:AB29)</f>
        <v>0</v>
      </c>
    </row>
    <row r="29" spans="1:42" x14ac:dyDescent="0.2">
      <c r="A29" s="4" t="s">
        <v>18</v>
      </c>
      <c r="B29" s="4"/>
      <c r="C29" s="4" t="s">
        <v>54</v>
      </c>
      <c r="D29" s="4" t="s">
        <v>97</v>
      </c>
      <c r="E29" s="4" t="s">
        <v>126</v>
      </c>
      <c r="F29" s="16">
        <v>4</v>
      </c>
      <c r="G29" s="16">
        <v>0</v>
      </c>
      <c r="H29" s="16">
        <f>ROUND(F29*AE29,2)</f>
        <v>0</v>
      </c>
      <c r="I29" s="16">
        <f>J29-H29</f>
        <v>0</v>
      </c>
      <c r="J29" s="16">
        <f>ROUND(F29*G29,2)</f>
        <v>0</v>
      </c>
      <c r="K29" s="16">
        <v>0</v>
      </c>
      <c r="L29" s="16">
        <f>F29*K29</f>
        <v>0</v>
      </c>
      <c r="M29" s="28" t="s">
        <v>146</v>
      </c>
      <c r="N29" s="28" t="s">
        <v>6</v>
      </c>
      <c r="O29" s="16">
        <f>IF(N29="5",I29,0)</f>
        <v>0</v>
      </c>
      <c r="Z29" s="16">
        <f>IF(AD29=0,J29,0)</f>
        <v>0</v>
      </c>
      <c r="AA29" s="16">
        <f>IF(AD29=15,J29,0)</f>
        <v>0</v>
      </c>
      <c r="AB29" s="16">
        <f>IF(AD29=21,J29,0)</f>
        <v>0</v>
      </c>
      <c r="AD29" s="33">
        <v>15</v>
      </c>
      <c r="AE29" s="33">
        <f>G29*0</f>
        <v>0</v>
      </c>
      <c r="AF29" s="33">
        <f>G29*(1-0)</f>
        <v>0</v>
      </c>
      <c r="AM29" s="33">
        <f>F29*AE29</f>
        <v>0</v>
      </c>
      <c r="AN29" s="33">
        <f>F29*AF29</f>
        <v>0</v>
      </c>
      <c r="AO29" s="34" t="s">
        <v>53</v>
      </c>
      <c r="AP29" s="34" t="s">
        <v>14</v>
      </c>
    </row>
    <row r="30" spans="1:42" x14ac:dyDescent="0.2">
      <c r="A30" s="5"/>
      <c r="B30" s="13"/>
      <c r="C30" s="13" t="s">
        <v>55</v>
      </c>
      <c r="D30" s="75" t="s">
        <v>98</v>
      </c>
      <c r="E30" s="76"/>
      <c r="F30" s="76"/>
      <c r="G30" s="76"/>
      <c r="H30" s="36">
        <f>SUM(H31:H33)</f>
        <v>0</v>
      </c>
      <c r="I30" s="36">
        <f>SUM(I31:I33)</f>
        <v>0</v>
      </c>
      <c r="J30" s="36">
        <f>H30+I30</f>
        <v>0</v>
      </c>
      <c r="K30" s="25"/>
      <c r="L30" s="36">
        <f>SUM(L31:L33)</f>
        <v>8.6919599999999999</v>
      </c>
      <c r="M30" s="25"/>
      <c r="P30" s="36">
        <f>IF(Q30="PR",J30,SUM(O31:O33))</f>
        <v>0</v>
      </c>
      <c r="Q30" s="25" t="s">
        <v>151</v>
      </c>
      <c r="R30" s="36">
        <f>IF(Q30="HS",H30,0)</f>
        <v>0</v>
      </c>
      <c r="S30" s="36">
        <f>IF(Q30="HS",I30-P30,0)</f>
        <v>0</v>
      </c>
      <c r="T30" s="36">
        <f>IF(Q30="PS",H30,0)</f>
        <v>0</v>
      </c>
      <c r="U30" s="36">
        <f>IF(Q30="PS",I30-P30,0)</f>
        <v>0</v>
      </c>
      <c r="V30" s="36">
        <f>IF(Q30="MP",H30,0)</f>
        <v>0</v>
      </c>
      <c r="W30" s="36">
        <f>IF(Q30="MP",I30-P30,0)</f>
        <v>0</v>
      </c>
      <c r="X30" s="36">
        <f>IF(Q30="OM",H30,0)</f>
        <v>0</v>
      </c>
      <c r="Y30" s="25"/>
      <c r="AI30" s="36">
        <f>SUM(Z31:Z33)</f>
        <v>0</v>
      </c>
      <c r="AJ30" s="36">
        <f>SUM(AA31:AA33)</f>
        <v>0</v>
      </c>
      <c r="AK30" s="36">
        <f>SUM(AB31:AB33)</f>
        <v>0</v>
      </c>
    </row>
    <row r="31" spans="1:42" x14ac:dyDescent="0.2">
      <c r="A31" s="4" t="s">
        <v>19</v>
      </c>
      <c r="B31" s="4"/>
      <c r="C31" s="4" t="s">
        <v>56</v>
      </c>
      <c r="D31" s="4" t="s">
        <v>99</v>
      </c>
      <c r="E31" s="4" t="s">
        <v>123</v>
      </c>
      <c r="F31" s="16">
        <v>452</v>
      </c>
      <c r="G31" s="16">
        <v>0</v>
      </c>
      <c r="H31" s="16">
        <f>ROUND(F31*AE31,2)</f>
        <v>0</v>
      </c>
      <c r="I31" s="16">
        <f>J31-H31</f>
        <v>0</v>
      </c>
      <c r="J31" s="16">
        <f>ROUND(F31*G31,2)</f>
        <v>0</v>
      </c>
      <c r="K31" s="16">
        <v>1.8380000000000001E-2</v>
      </c>
      <c r="L31" s="16">
        <f>F31*K31</f>
        <v>8.30776</v>
      </c>
      <c r="M31" s="28" t="s">
        <v>146</v>
      </c>
      <c r="N31" s="28" t="s">
        <v>6</v>
      </c>
      <c r="O31" s="16">
        <f>IF(N31="5",I31,0)</f>
        <v>0</v>
      </c>
      <c r="Z31" s="16">
        <f>IF(AD31=0,J31,0)</f>
        <v>0</v>
      </c>
      <c r="AA31" s="16">
        <f>IF(AD31=15,J31,0)</f>
        <v>0</v>
      </c>
      <c r="AB31" s="16">
        <f>IF(AD31=21,J31,0)</f>
        <v>0</v>
      </c>
      <c r="AD31" s="33">
        <v>15</v>
      </c>
      <c r="AE31" s="33">
        <f>G31*0.000243932186852055</f>
        <v>0</v>
      </c>
      <c r="AF31" s="33">
        <f>G31*(1-0.000243932186852055)</f>
        <v>0</v>
      </c>
      <c r="AM31" s="33">
        <f>F31*AE31</f>
        <v>0</v>
      </c>
      <c r="AN31" s="33">
        <f>F31*AF31</f>
        <v>0</v>
      </c>
      <c r="AO31" s="34" t="s">
        <v>55</v>
      </c>
      <c r="AP31" s="34" t="s">
        <v>14</v>
      </c>
    </row>
    <row r="32" spans="1:42" x14ac:dyDescent="0.2">
      <c r="A32" s="4" t="s">
        <v>20</v>
      </c>
      <c r="B32" s="4"/>
      <c r="C32" s="4" t="s">
        <v>57</v>
      </c>
      <c r="D32" s="4" t="s">
        <v>100</v>
      </c>
      <c r="E32" s="4" t="s">
        <v>123</v>
      </c>
      <c r="F32" s="16">
        <v>452</v>
      </c>
      <c r="G32" s="16">
        <v>0</v>
      </c>
      <c r="H32" s="16">
        <f>ROUND(F32*AE32,2)</f>
        <v>0</v>
      </c>
      <c r="I32" s="16">
        <f>J32-H32</f>
        <v>0</v>
      </c>
      <c r="J32" s="16">
        <f>ROUND(F32*G32,2)</f>
        <v>0</v>
      </c>
      <c r="K32" s="16">
        <v>8.4999999999999995E-4</v>
      </c>
      <c r="L32" s="16">
        <f>F32*K32</f>
        <v>0.38419999999999999</v>
      </c>
      <c r="M32" s="28" t="s">
        <v>146</v>
      </c>
      <c r="N32" s="28" t="s">
        <v>6</v>
      </c>
      <c r="O32" s="16">
        <f>IF(N32="5",I32,0)</f>
        <v>0</v>
      </c>
      <c r="Z32" s="16">
        <f>IF(AD32=0,J32,0)</f>
        <v>0</v>
      </c>
      <c r="AA32" s="16">
        <f>IF(AD32=15,J32,0)</f>
        <v>0</v>
      </c>
      <c r="AB32" s="16">
        <f>IF(AD32=21,J32,0)</f>
        <v>0</v>
      </c>
      <c r="AD32" s="33">
        <v>15</v>
      </c>
      <c r="AE32" s="33">
        <f>G32*0.950798722044728</f>
        <v>0</v>
      </c>
      <c r="AF32" s="33">
        <f>G32*(1-0.950798722044728)</f>
        <v>0</v>
      </c>
      <c r="AM32" s="33">
        <f>F32*AE32</f>
        <v>0</v>
      </c>
      <c r="AN32" s="33">
        <f>F32*AF32</f>
        <v>0</v>
      </c>
      <c r="AO32" s="34" t="s">
        <v>55</v>
      </c>
      <c r="AP32" s="34" t="s">
        <v>14</v>
      </c>
    </row>
    <row r="33" spans="1:42" x14ac:dyDescent="0.2">
      <c r="A33" s="4" t="s">
        <v>21</v>
      </c>
      <c r="B33" s="4"/>
      <c r="C33" s="4" t="s">
        <v>58</v>
      </c>
      <c r="D33" s="4" t="s">
        <v>101</v>
      </c>
      <c r="E33" s="4" t="s">
        <v>123</v>
      </c>
      <c r="F33" s="16">
        <v>452</v>
      </c>
      <c r="G33" s="16">
        <v>0</v>
      </c>
      <c r="H33" s="16">
        <f>ROUND(F33*AE33,2)</f>
        <v>0</v>
      </c>
      <c r="I33" s="16">
        <f>J33-H33</f>
        <v>0</v>
      </c>
      <c r="J33" s="16">
        <f>ROUND(F33*G33,2)</f>
        <v>0</v>
      </c>
      <c r="K33" s="16">
        <v>0</v>
      </c>
      <c r="L33" s="16">
        <f>F33*K33</f>
        <v>0</v>
      </c>
      <c r="M33" s="28" t="s">
        <v>146</v>
      </c>
      <c r="N33" s="28" t="s">
        <v>6</v>
      </c>
      <c r="O33" s="16">
        <f>IF(N33="5",I33,0)</f>
        <v>0</v>
      </c>
      <c r="Z33" s="16">
        <f>IF(AD33=0,J33,0)</f>
        <v>0</v>
      </c>
      <c r="AA33" s="16">
        <f>IF(AD33=15,J33,0)</f>
        <v>0</v>
      </c>
      <c r="AB33" s="16">
        <f>IF(AD33=21,J33,0)</f>
        <v>0</v>
      </c>
      <c r="AD33" s="33">
        <v>15</v>
      </c>
      <c r="AE33" s="33">
        <f>G33*0</f>
        <v>0</v>
      </c>
      <c r="AF33" s="33">
        <f>G33*(1-0)</f>
        <v>0</v>
      </c>
      <c r="AM33" s="33">
        <f>F33*AE33</f>
        <v>0</v>
      </c>
      <c r="AN33" s="33">
        <f>F33*AF33</f>
        <v>0</v>
      </c>
      <c r="AO33" s="34" t="s">
        <v>55</v>
      </c>
      <c r="AP33" s="34" t="s">
        <v>14</v>
      </c>
    </row>
    <row r="34" spans="1:42" x14ac:dyDescent="0.2">
      <c r="A34" s="5"/>
      <c r="B34" s="13"/>
      <c r="C34" s="13" t="s">
        <v>59</v>
      </c>
      <c r="D34" s="75" t="s">
        <v>85</v>
      </c>
      <c r="E34" s="76"/>
      <c r="F34" s="76"/>
      <c r="G34" s="76"/>
      <c r="H34" s="36">
        <f>SUM(H35:H35)</f>
        <v>0</v>
      </c>
      <c r="I34" s="36">
        <f>SUM(I35:I35)</f>
        <v>0</v>
      </c>
      <c r="J34" s="36">
        <f>H34+I34</f>
        <v>0</v>
      </c>
      <c r="K34" s="25"/>
      <c r="L34" s="36">
        <f>SUM(L35:L35)</f>
        <v>0</v>
      </c>
      <c r="M34" s="25"/>
      <c r="P34" s="36">
        <f>IF(Q34="PR",J34,SUM(O35:O35))</f>
        <v>0</v>
      </c>
      <c r="Q34" s="25" t="s">
        <v>152</v>
      </c>
      <c r="R34" s="36">
        <f>IF(Q34="HS",H34,0)</f>
        <v>0</v>
      </c>
      <c r="S34" s="36">
        <f>IF(Q34="HS",I34-P34,0)</f>
        <v>0</v>
      </c>
      <c r="T34" s="36">
        <f>IF(Q34="PS",H34,0)</f>
        <v>0</v>
      </c>
      <c r="U34" s="36">
        <f>IF(Q34="PS",I34-P34,0)</f>
        <v>0</v>
      </c>
      <c r="V34" s="36">
        <f>IF(Q34="MP",H34,0)</f>
        <v>0</v>
      </c>
      <c r="W34" s="36">
        <f>IF(Q34="MP",I34-P34,0)</f>
        <v>0</v>
      </c>
      <c r="X34" s="36">
        <f>IF(Q34="OM",H34,0)</f>
        <v>0</v>
      </c>
      <c r="Y34" s="25"/>
      <c r="AI34" s="36">
        <f>SUM(Z35:Z35)</f>
        <v>0</v>
      </c>
      <c r="AJ34" s="36">
        <f>SUM(AA35:AA35)</f>
        <v>0</v>
      </c>
      <c r="AK34" s="36">
        <f>SUM(AB35:AB35)</f>
        <v>0</v>
      </c>
    </row>
    <row r="35" spans="1:42" x14ac:dyDescent="0.2">
      <c r="A35" s="4" t="s">
        <v>22</v>
      </c>
      <c r="B35" s="4"/>
      <c r="C35" s="4" t="s">
        <v>60</v>
      </c>
      <c r="D35" s="4" t="s">
        <v>102</v>
      </c>
      <c r="E35" s="4" t="s">
        <v>127</v>
      </c>
      <c r="F35" s="16">
        <v>21.38</v>
      </c>
      <c r="G35" s="16">
        <v>0</v>
      </c>
      <c r="H35" s="16">
        <f>ROUND(F35*AE35,2)</f>
        <v>0</v>
      </c>
      <c r="I35" s="16">
        <f>J35-H35</f>
        <v>0</v>
      </c>
      <c r="J35" s="16">
        <f>ROUND(F35*G35,2)</f>
        <v>0</v>
      </c>
      <c r="K35" s="16">
        <v>0</v>
      </c>
      <c r="L35" s="16">
        <f>F35*K35</f>
        <v>0</v>
      </c>
      <c r="M35" s="28" t="s">
        <v>146</v>
      </c>
      <c r="N35" s="28" t="s">
        <v>10</v>
      </c>
      <c r="O35" s="16">
        <f>IF(N35="5",I35,0)</f>
        <v>0</v>
      </c>
      <c r="Z35" s="16">
        <f>IF(AD35=0,J35,0)</f>
        <v>0</v>
      </c>
      <c r="AA35" s="16">
        <f>IF(AD35=15,J35,0)</f>
        <v>0</v>
      </c>
      <c r="AB35" s="16">
        <f>IF(AD35=21,J35,0)</f>
        <v>0</v>
      </c>
      <c r="AD35" s="33">
        <v>15</v>
      </c>
      <c r="AE35" s="33">
        <f>G35*0</f>
        <v>0</v>
      </c>
      <c r="AF35" s="33">
        <f>G35*(1-0)</f>
        <v>0</v>
      </c>
      <c r="AM35" s="33">
        <f>F35*AE35</f>
        <v>0</v>
      </c>
      <c r="AN35" s="33">
        <f>F35*AF35</f>
        <v>0</v>
      </c>
      <c r="AO35" s="34" t="s">
        <v>59</v>
      </c>
      <c r="AP35" s="34" t="s">
        <v>14</v>
      </c>
    </row>
    <row r="36" spans="1:42" x14ac:dyDescent="0.2">
      <c r="A36" s="5"/>
      <c r="B36" s="13"/>
      <c r="C36" s="13" t="s">
        <v>61</v>
      </c>
      <c r="D36" s="75" t="s">
        <v>103</v>
      </c>
      <c r="E36" s="76"/>
      <c r="F36" s="76"/>
      <c r="G36" s="76"/>
      <c r="H36" s="36">
        <f>SUM(H37:H41)</f>
        <v>0</v>
      </c>
      <c r="I36" s="36">
        <f>SUM(I37:I41)</f>
        <v>0</v>
      </c>
      <c r="J36" s="36">
        <f>H36+I36</f>
        <v>0</v>
      </c>
      <c r="K36" s="25"/>
      <c r="L36" s="36">
        <f>SUM(L37:L41)</f>
        <v>0</v>
      </c>
      <c r="M36" s="25"/>
      <c r="P36" s="36">
        <f>IF(Q36="PR",J36,SUM(O37:O41))</f>
        <v>0</v>
      </c>
      <c r="Q36" s="25" t="s">
        <v>152</v>
      </c>
      <c r="R36" s="36">
        <f>IF(Q36="HS",H36,0)</f>
        <v>0</v>
      </c>
      <c r="S36" s="36">
        <f>IF(Q36="HS",I36-P36,0)</f>
        <v>0</v>
      </c>
      <c r="T36" s="36">
        <f>IF(Q36="PS",H36,0)</f>
        <v>0</v>
      </c>
      <c r="U36" s="36">
        <f>IF(Q36="PS",I36-P36,0)</f>
        <v>0</v>
      </c>
      <c r="V36" s="36">
        <f>IF(Q36="MP",H36,0)</f>
        <v>0</v>
      </c>
      <c r="W36" s="36">
        <f>IF(Q36="MP",I36-P36,0)</f>
        <v>0</v>
      </c>
      <c r="X36" s="36">
        <f>IF(Q36="OM",H36,0)</f>
        <v>0</v>
      </c>
      <c r="Y36" s="25"/>
      <c r="AI36" s="36">
        <f>SUM(Z37:Z41)</f>
        <v>0</v>
      </c>
      <c r="AJ36" s="36">
        <f>SUM(AA37:AA41)</f>
        <v>0</v>
      </c>
      <c r="AK36" s="36">
        <f>SUM(AB37:AB41)</f>
        <v>0</v>
      </c>
    </row>
    <row r="37" spans="1:42" x14ac:dyDescent="0.2">
      <c r="A37" s="4" t="s">
        <v>23</v>
      </c>
      <c r="B37" s="4"/>
      <c r="C37" s="4" t="s">
        <v>62</v>
      </c>
      <c r="D37" s="4" t="s">
        <v>104</v>
      </c>
      <c r="E37" s="4" t="s">
        <v>127</v>
      </c>
      <c r="F37" s="16">
        <v>5.7679999999999998</v>
      </c>
      <c r="G37" s="16">
        <v>0</v>
      </c>
      <c r="H37" s="16">
        <f>ROUND(F37*AE37,2)</f>
        <v>0</v>
      </c>
      <c r="I37" s="16">
        <f>J37-H37</f>
        <v>0</v>
      </c>
      <c r="J37" s="16">
        <f>ROUND(F37*G37,2)</f>
        <v>0</v>
      </c>
      <c r="K37" s="16">
        <v>0</v>
      </c>
      <c r="L37" s="16">
        <f>F37*K37</f>
        <v>0</v>
      </c>
      <c r="M37" s="28" t="s">
        <v>146</v>
      </c>
      <c r="N37" s="28" t="s">
        <v>10</v>
      </c>
      <c r="O37" s="16">
        <f>IF(N37="5",I37,0)</f>
        <v>0</v>
      </c>
      <c r="Z37" s="16">
        <f>IF(AD37=0,J37,0)</f>
        <v>0</v>
      </c>
      <c r="AA37" s="16">
        <f>IF(AD37=15,J37,0)</f>
        <v>0</v>
      </c>
      <c r="AB37" s="16">
        <f>IF(AD37=21,J37,0)</f>
        <v>0</v>
      </c>
      <c r="AD37" s="33">
        <v>15</v>
      </c>
      <c r="AE37" s="33">
        <f>G37*0</f>
        <v>0</v>
      </c>
      <c r="AF37" s="33">
        <f>G37*(1-0)</f>
        <v>0</v>
      </c>
      <c r="AM37" s="33">
        <f>F37*AE37</f>
        <v>0</v>
      </c>
      <c r="AN37" s="33">
        <f>F37*AF37</f>
        <v>0</v>
      </c>
      <c r="AO37" s="34" t="s">
        <v>61</v>
      </c>
      <c r="AP37" s="34" t="s">
        <v>14</v>
      </c>
    </row>
    <row r="38" spans="1:42" x14ac:dyDescent="0.2">
      <c r="A38" s="4" t="s">
        <v>24</v>
      </c>
      <c r="B38" s="4"/>
      <c r="C38" s="4" t="s">
        <v>63</v>
      </c>
      <c r="D38" s="4" t="s">
        <v>105</v>
      </c>
      <c r="E38" s="4" t="s">
        <v>127</v>
      </c>
      <c r="F38" s="16">
        <v>5.7679999999999998</v>
      </c>
      <c r="G38" s="16">
        <v>0</v>
      </c>
      <c r="H38" s="16">
        <f>ROUND(F38*AE38,2)</f>
        <v>0</v>
      </c>
      <c r="I38" s="16">
        <f>J38-H38</f>
        <v>0</v>
      </c>
      <c r="J38" s="16">
        <f>ROUND(F38*G38,2)</f>
        <v>0</v>
      </c>
      <c r="K38" s="16">
        <v>0</v>
      </c>
      <c r="L38" s="16">
        <f>F38*K38</f>
        <v>0</v>
      </c>
      <c r="M38" s="28" t="s">
        <v>146</v>
      </c>
      <c r="N38" s="28" t="s">
        <v>10</v>
      </c>
      <c r="O38" s="16">
        <f>IF(N38="5",I38,0)</f>
        <v>0</v>
      </c>
      <c r="Z38" s="16">
        <f>IF(AD38=0,J38,0)</f>
        <v>0</v>
      </c>
      <c r="AA38" s="16">
        <f>IF(AD38=15,J38,0)</f>
        <v>0</v>
      </c>
      <c r="AB38" s="16">
        <f>IF(AD38=21,J38,0)</f>
        <v>0</v>
      </c>
      <c r="AD38" s="33">
        <v>15</v>
      </c>
      <c r="AE38" s="33">
        <f>G38*0</f>
        <v>0</v>
      </c>
      <c r="AF38" s="33">
        <f>G38*(1-0)</f>
        <v>0</v>
      </c>
      <c r="AM38" s="33">
        <f>F38*AE38</f>
        <v>0</v>
      </c>
      <c r="AN38" s="33">
        <f>F38*AF38</f>
        <v>0</v>
      </c>
      <c r="AO38" s="34" t="s">
        <v>61</v>
      </c>
      <c r="AP38" s="34" t="s">
        <v>14</v>
      </c>
    </row>
    <row r="39" spans="1:42" x14ac:dyDescent="0.2">
      <c r="A39" s="4" t="s">
        <v>25</v>
      </c>
      <c r="B39" s="4"/>
      <c r="C39" s="4" t="s">
        <v>64</v>
      </c>
      <c r="D39" s="4" t="s">
        <v>106</v>
      </c>
      <c r="E39" s="4" t="s">
        <v>127</v>
      </c>
      <c r="F39" s="16">
        <v>5.7679999999999998</v>
      </c>
      <c r="G39" s="16">
        <v>0</v>
      </c>
      <c r="H39" s="16">
        <f>ROUND(F39*AE39,2)</f>
        <v>0</v>
      </c>
      <c r="I39" s="16">
        <f>J39-H39</f>
        <v>0</v>
      </c>
      <c r="J39" s="16">
        <f>ROUND(F39*G39,2)</f>
        <v>0</v>
      </c>
      <c r="K39" s="16">
        <v>0</v>
      </c>
      <c r="L39" s="16">
        <f>F39*K39</f>
        <v>0</v>
      </c>
      <c r="M39" s="28" t="s">
        <v>146</v>
      </c>
      <c r="N39" s="28" t="s">
        <v>10</v>
      </c>
      <c r="O39" s="16">
        <f>IF(N39="5",I39,0)</f>
        <v>0</v>
      </c>
      <c r="Z39" s="16">
        <f>IF(AD39=0,J39,0)</f>
        <v>0</v>
      </c>
      <c r="AA39" s="16">
        <f>IF(AD39=15,J39,0)</f>
        <v>0</v>
      </c>
      <c r="AB39" s="16">
        <f>IF(AD39=21,J39,0)</f>
        <v>0</v>
      </c>
      <c r="AD39" s="33">
        <v>15</v>
      </c>
      <c r="AE39" s="33">
        <f>G39*0</f>
        <v>0</v>
      </c>
      <c r="AF39" s="33">
        <f>G39*(1-0)</f>
        <v>0</v>
      </c>
      <c r="AM39" s="33">
        <f>F39*AE39</f>
        <v>0</v>
      </c>
      <c r="AN39" s="33">
        <f>F39*AF39</f>
        <v>0</v>
      </c>
      <c r="AO39" s="34" t="s">
        <v>61</v>
      </c>
      <c r="AP39" s="34" t="s">
        <v>14</v>
      </c>
    </row>
    <row r="40" spans="1:42" x14ac:dyDescent="0.2">
      <c r="A40" s="4" t="s">
        <v>26</v>
      </c>
      <c r="B40" s="4"/>
      <c r="C40" s="4" t="s">
        <v>65</v>
      </c>
      <c r="D40" s="4" t="s">
        <v>107</v>
      </c>
      <c r="E40" s="4" t="s">
        <v>127</v>
      </c>
      <c r="F40" s="16">
        <v>57.68</v>
      </c>
      <c r="G40" s="16">
        <v>0</v>
      </c>
      <c r="H40" s="16">
        <f>ROUND(F40*AE40,2)</f>
        <v>0</v>
      </c>
      <c r="I40" s="16">
        <f>J40-H40</f>
        <v>0</v>
      </c>
      <c r="J40" s="16">
        <f>ROUND(F40*G40,2)</f>
        <v>0</v>
      </c>
      <c r="K40" s="16">
        <v>0</v>
      </c>
      <c r="L40" s="16">
        <f>F40*K40</f>
        <v>0</v>
      </c>
      <c r="M40" s="28" t="s">
        <v>146</v>
      </c>
      <c r="N40" s="28" t="s">
        <v>10</v>
      </c>
      <c r="O40" s="16">
        <f>IF(N40="5",I40,0)</f>
        <v>0</v>
      </c>
      <c r="Z40" s="16">
        <f>IF(AD40=0,J40,0)</f>
        <v>0</v>
      </c>
      <c r="AA40" s="16">
        <f>IF(AD40=15,J40,0)</f>
        <v>0</v>
      </c>
      <c r="AB40" s="16">
        <f>IF(AD40=21,J40,0)</f>
        <v>0</v>
      </c>
      <c r="AD40" s="33">
        <v>15</v>
      </c>
      <c r="AE40" s="33">
        <f>G40*0</f>
        <v>0</v>
      </c>
      <c r="AF40" s="33">
        <f>G40*(1-0)</f>
        <v>0</v>
      </c>
      <c r="AM40" s="33">
        <f>F40*AE40</f>
        <v>0</v>
      </c>
      <c r="AN40" s="33">
        <f>F40*AF40</f>
        <v>0</v>
      </c>
      <c r="AO40" s="34" t="s">
        <v>61</v>
      </c>
      <c r="AP40" s="34" t="s">
        <v>14</v>
      </c>
    </row>
    <row r="41" spans="1:42" x14ac:dyDescent="0.2">
      <c r="A41" s="4" t="s">
        <v>27</v>
      </c>
      <c r="B41" s="4"/>
      <c r="C41" s="4" t="s">
        <v>66</v>
      </c>
      <c r="D41" s="4" t="s">
        <v>108</v>
      </c>
      <c r="E41" s="4" t="s">
        <v>127</v>
      </c>
      <c r="F41" s="16">
        <v>5.7679999999999998</v>
      </c>
      <c r="G41" s="16">
        <v>0</v>
      </c>
      <c r="H41" s="16">
        <f>ROUND(F41*AE41,2)</f>
        <v>0</v>
      </c>
      <c r="I41" s="16">
        <f>J41-H41</f>
        <v>0</v>
      </c>
      <c r="J41" s="16">
        <f>ROUND(F41*G41,2)</f>
        <v>0</v>
      </c>
      <c r="K41" s="16">
        <v>0</v>
      </c>
      <c r="L41" s="16">
        <f>F41*K41</f>
        <v>0</v>
      </c>
      <c r="M41" s="28" t="s">
        <v>146</v>
      </c>
      <c r="N41" s="28" t="s">
        <v>10</v>
      </c>
      <c r="O41" s="16">
        <f>IF(N41="5",I41,0)</f>
        <v>0</v>
      </c>
      <c r="Z41" s="16">
        <f>IF(AD41=0,J41,0)</f>
        <v>0</v>
      </c>
      <c r="AA41" s="16">
        <f>IF(AD41=15,J41,0)</f>
        <v>0</v>
      </c>
      <c r="AB41" s="16">
        <f>IF(AD41=21,J41,0)</f>
        <v>0</v>
      </c>
      <c r="AD41" s="33">
        <v>15</v>
      </c>
      <c r="AE41" s="33">
        <f>G41*0</f>
        <v>0</v>
      </c>
      <c r="AF41" s="33">
        <f>G41*(1-0)</f>
        <v>0</v>
      </c>
      <c r="AM41" s="33">
        <f>F41*AE41</f>
        <v>0</v>
      </c>
      <c r="AN41" s="33">
        <f>F41*AF41</f>
        <v>0</v>
      </c>
      <c r="AO41" s="34" t="s">
        <v>61</v>
      </c>
      <c r="AP41" s="34" t="s">
        <v>14</v>
      </c>
    </row>
    <row r="42" spans="1:42" x14ac:dyDescent="0.2">
      <c r="A42" s="5"/>
      <c r="B42" s="13"/>
      <c r="C42" s="13"/>
      <c r="D42" s="75" t="s">
        <v>109</v>
      </c>
      <c r="E42" s="76"/>
      <c r="F42" s="76"/>
      <c r="G42" s="76"/>
      <c r="H42" s="36">
        <f>SUM(H43:H50)</f>
        <v>0</v>
      </c>
      <c r="I42" s="36">
        <f>SUM(I43:I50)</f>
        <v>0</v>
      </c>
      <c r="J42" s="36">
        <f>H42+I42</f>
        <v>0</v>
      </c>
      <c r="K42" s="25"/>
      <c r="L42" s="36">
        <f>SUM(L43:L50)</f>
        <v>6.581389999999999</v>
      </c>
      <c r="M42" s="25"/>
      <c r="P42" s="36">
        <f>IF(Q42="PR",J42,SUM(O43:O50))</f>
        <v>0</v>
      </c>
      <c r="Q42" s="25" t="s">
        <v>153</v>
      </c>
      <c r="R42" s="36">
        <f>IF(Q42="HS",H42,0)</f>
        <v>0</v>
      </c>
      <c r="S42" s="36">
        <f>IF(Q42="HS",I42-P42,0)</f>
        <v>0</v>
      </c>
      <c r="T42" s="36">
        <f>IF(Q42="PS",H42,0)</f>
        <v>0</v>
      </c>
      <c r="U42" s="36">
        <f>IF(Q42="PS",I42-P42,0)</f>
        <v>0</v>
      </c>
      <c r="V42" s="36">
        <f>IF(Q42="MP",H42,0)</f>
        <v>0</v>
      </c>
      <c r="W42" s="36">
        <f>IF(Q42="MP",I42-P42,0)</f>
        <v>0</v>
      </c>
      <c r="X42" s="36">
        <f>IF(Q42="OM",H42,0)</f>
        <v>0</v>
      </c>
      <c r="Y42" s="25"/>
      <c r="AI42" s="36">
        <f>SUM(Z43:Z50)</f>
        <v>0</v>
      </c>
      <c r="AJ42" s="36">
        <f>SUM(AA43:AA50)</f>
        <v>0</v>
      </c>
      <c r="AK42" s="36">
        <f>SUM(AB43:AB50)</f>
        <v>0</v>
      </c>
    </row>
    <row r="43" spans="1:42" x14ac:dyDescent="0.2">
      <c r="A43" s="6" t="s">
        <v>28</v>
      </c>
      <c r="B43" s="6"/>
      <c r="C43" s="6" t="s">
        <v>67</v>
      </c>
      <c r="D43" s="6" t="s">
        <v>110</v>
      </c>
      <c r="E43" s="6" t="s">
        <v>125</v>
      </c>
      <c r="F43" s="17">
        <v>3000</v>
      </c>
      <c r="G43" s="17">
        <v>0</v>
      </c>
      <c r="H43" s="17">
        <f t="shared" ref="H43:H50" si="10">ROUND(F43*AE43,2)</f>
        <v>0</v>
      </c>
      <c r="I43" s="17">
        <f t="shared" ref="I43:I50" si="11">J43-H43</f>
        <v>0</v>
      </c>
      <c r="J43" s="17">
        <f t="shared" ref="J43:J50" si="12">ROUND(F43*G43,2)</f>
        <v>0</v>
      </c>
      <c r="K43" s="17">
        <v>1.33E-3</v>
      </c>
      <c r="L43" s="17">
        <f t="shared" ref="L43:L50" si="13">F43*K43</f>
        <v>3.99</v>
      </c>
      <c r="M43" s="29" t="s">
        <v>146</v>
      </c>
      <c r="N43" s="29" t="s">
        <v>147</v>
      </c>
      <c r="O43" s="17">
        <f t="shared" ref="O43:O50" si="14">IF(N43="5",I43,0)</f>
        <v>0</v>
      </c>
      <c r="Z43" s="17">
        <f t="shared" ref="Z43:Z50" si="15">IF(AD43=0,J43,0)</f>
        <v>0</v>
      </c>
      <c r="AA43" s="17">
        <f t="shared" ref="AA43:AA50" si="16">IF(AD43=15,J43,0)</f>
        <v>0</v>
      </c>
      <c r="AB43" s="17">
        <f t="shared" ref="AB43:AB50" si="17">IF(AD43=21,J43,0)</f>
        <v>0</v>
      </c>
      <c r="AD43" s="33">
        <v>15</v>
      </c>
      <c r="AE43" s="33">
        <f t="shared" ref="AE43:AE50" si="18">G43*1</f>
        <v>0</v>
      </c>
      <c r="AF43" s="33">
        <f t="shared" ref="AF43:AF50" si="19">G43*(1-1)</f>
        <v>0</v>
      </c>
      <c r="AM43" s="33">
        <f t="shared" ref="AM43:AM50" si="20">F43*AE43</f>
        <v>0</v>
      </c>
      <c r="AN43" s="33">
        <f t="shared" ref="AN43:AN50" si="21">F43*AF43</f>
        <v>0</v>
      </c>
      <c r="AO43" s="34" t="s">
        <v>161</v>
      </c>
      <c r="AP43" s="34" t="s">
        <v>164</v>
      </c>
    </row>
    <row r="44" spans="1:42" x14ac:dyDescent="0.2">
      <c r="A44" s="6" t="s">
        <v>29</v>
      </c>
      <c r="B44" s="6"/>
      <c r="C44" s="6" t="s">
        <v>68</v>
      </c>
      <c r="D44" s="6" t="s">
        <v>111</v>
      </c>
      <c r="E44" s="6" t="s">
        <v>128</v>
      </c>
      <c r="F44" s="17">
        <v>4</v>
      </c>
      <c r="G44" s="17">
        <v>0</v>
      </c>
      <c r="H44" s="17">
        <f t="shared" si="10"/>
        <v>0</v>
      </c>
      <c r="I44" s="17">
        <f t="shared" si="11"/>
        <v>0</v>
      </c>
      <c r="J44" s="17">
        <f t="shared" si="12"/>
        <v>0</v>
      </c>
      <c r="K44" s="17">
        <v>2.3999999999999998E-3</v>
      </c>
      <c r="L44" s="17">
        <f t="shared" si="13"/>
        <v>9.5999999999999992E-3</v>
      </c>
      <c r="M44" s="29" t="s">
        <v>146</v>
      </c>
      <c r="N44" s="29" t="s">
        <v>147</v>
      </c>
      <c r="O44" s="17">
        <f t="shared" si="14"/>
        <v>0</v>
      </c>
      <c r="Z44" s="17">
        <f t="shared" si="15"/>
        <v>0</v>
      </c>
      <c r="AA44" s="17">
        <f t="shared" si="16"/>
        <v>0</v>
      </c>
      <c r="AB44" s="17">
        <f t="shared" si="17"/>
        <v>0</v>
      </c>
      <c r="AD44" s="33">
        <v>15</v>
      </c>
      <c r="AE44" s="33">
        <f t="shared" si="18"/>
        <v>0</v>
      </c>
      <c r="AF44" s="33">
        <f t="shared" si="19"/>
        <v>0</v>
      </c>
      <c r="AM44" s="33">
        <f t="shared" si="20"/>
        <v>0</v>
      </c>
      <c r="AN44" s="33">
        <f t="shared" si="21"/>
        <v>0</v>
      </c>
      <c r="AO44" s="34" t="s">
        <v>161</v>
      </c>
      <c r="AP44" s="34" t="s">
        <v>164</v>
      </c>
    </row>
    <row r="45" spans="1:42" x14ac:dyDescent="0.2">
      <c r="A45" s="6" t="s">
        <v>30</v>
      </c>
      <c r="B45" s="6"/>
      <c r="C45" s="6" t="s">
        <v>69</v>
      </c>
      <c r="D45" s="6" t="s">
        <v>112</v>
      </c>
      <c r="E45" s="6" t="s">
        <v>125</v>
      </c>
      <c r="F45" s="17">
        <v>7</v>
      </c>
      <c r="G45" s="17">
        <v>0</v>
      </c>
      <c r="H45" s="17">
        <f t="shared" si="10"/>
        <v>0</v>
      </c>
      <c r="I45" s="17">
        <f t="shared" si="11"/>
        <v>0</v>
      </c>
      <c r="J45" s="17">
        <f t="shared" si="12"/>
        <v>0</v>
      </c>
      <c r="K45" s="17">
        <v>4.2000000000000002E-4</v>
      </c>
      <c r="L45" s="17">
        <f t="shared" si="13"/>
        <v>2.9399999999999999E-3</v>
      </c>
      <c r="M45" s="29" t="s">
        <v>146</v>
      </c>
      <c r="N45" s="29" t="s">
        <v>147</v>
      </c>
      <c r="O45" s="17">
        <f t="shared" si="14"/>
        <v>0</v>
      </c>
      <c r="Z45" s="17">
        <f t="shared" si="15"/>
        <v>0</v>
      </c>
      <c r="AA45" s="17">
        <f t="shared" si="16"/>
        <v>0</v>
      </c>
      <c r="AB45" s="17">
        <f t="shared" si="17"/>
        <v>0</v>
      </c>
      <c r="AD45" s="33">
        <v>15</v>
      </c>
      <c r="AE45" s="33">
        <f t="shared" si="18"/>
        <v>0</v>
      </c>
      <c r="AF45" s="33">
        <f t="shared" si="19"/>
        <v>0</v>
      </c>
      <c r="AM45" s="33">
        <f t="shared" si="20"/>
        <v>0</v>
      </c>
      <c r="AN45" s="33">
        <f t="shared" si="21"/>
        <v>0</v>
      </c>
      <c r="AO45" s="34" t="s">
        <v>161</v>
      </c>
      <c r="AP45" s="34" t="s">
        <v>164</v>
      </c>
    </row>
    <row r="46" spans="1:42" x14ac:dyDescent="0.2">
      <c r="A46" s="6" t="s">
        <v>31</v>
      </c>
      <c r="B46" s="6"/>
      <c r="C46" s="6" t="s">
        <v>70</v>
      </c>
      <c r="D46" s="6" t="s">
        <v>113</v>
      </c>
      <c r="E46" s="6" t="s">
        <v>124</v>
      </c>
      <c r="F46" s="17">
        <v>1660</v>
      </c>
      <c r="G46" s="17">
        <v>0</v>
      </c>
      <c r="H46" s="17">
        <f t="shared" si="10"/>
        <v>0</v>
      </c>
      <c r="I46" s="17">
        <f t="shared" si="11"/>
        <v>0</v>
      </c>
      <c r="J46" s="17">
        <f t="shared" si="12"/>
        <v>0</v>
      </c>
      <c r="K46" s="17">
        <v>1.32E-3</v>
      </c>
      <c r="L46" s="17">
        <f t="shared" si="13"/>
        <v>2.1911999999999998</v>
      </c>
      <c r="M46" s="29" t="s">
        <v>146</v>
      </c>
      <c r="N46" s="29" t="s">
        <v>147</v>
      </c>
      <c r="O46" s="17">
        <f t="shared" si="14"/>
        <v>0</v>
      </c>
      <c r="Z46" s="17">
        <f t="shared" si="15"/>
        <v>0</v>
      </c>
      <c r="AA46" s="17">
        <f t="shared" si="16"/>
        <v>0</v>
      </c>
      <c r="AB46" s="17">
        <f t="shared" si="17"/>
        <v>0</v>
      </c>
      <c r="AD46" s="33">
        <v>15</v>
      </c>
      <c r="AE46" s="33">
        <f t="shared" si="18"/>
        <v>0</v>
      </c>
      <c r="AF46" s="33">
        <f t="shared" si="19"/>
        <v>0</v>
      </c>
      <c r="AM46" s="33">
        <f t="shared" si="20"/>
        <v>0</v>
      </c>
      <c r="AN46" s="33">
        <f t="shared" si="21"/>
        <v>0</v>
      </c>
      <c r="AO46" s="34" t="s">
        <v>161</v>
      </c>
      <c r="AP46" s="34" t="s">
        <v>164</v>
      </c>
    </row>
    <row r="47" spans="1:42" x14ac:dyDescent="0.2">
      <c r="A47" s="6" t="s">
        <v>32</v>
      </c>
      <c r="B47" s="6"/>
      <c r="C47" s="6" t="s">
        <v>71</v>
      </c>
      <c r="D47" s="6" t="s">
        <v>114</v>
      </c>
      <c r="E47" s="6" t="s">
        <v>124</v>
      </c>
      <c r="F47" s="17">
        <v>340</v>
      </c>
      <c r="G47" s="17">
        <v>0</v>
      </c>
      <c r="H47" s="17">
        <f t="shared" si="10"/>
        <v>0</v>
      </c>
      <c r="I47" s="17">
        <f t="shared" si="11"/>
        <v>0</v>
      </c>
      <c r="J47" s="17">
        <f t="shared" si="12"/>
        <v>0</v>
      </c>
      <c r="K47" s="17">
        <v>8.3000000000000001E-4</v>
      </c>
      <c r="L47" s="17">
        <f t="shared" si="13"/>
        <v>0.28220000000000001</v>
      </c>
      <c r="M47" s="29" t="s">
        <v>146</v>
      </c>
      <c r="N47" s="29" t="s">
        <v>147</v>
      </c>
      <c r="O47" s="17">
        <f t="shared" si="14"/>
        <v>0</v>
      </c>
      <c r="Z47" s="17">
        <f t="shared" si="15"/>
        <v>0</v>
      </c>
      <c r="AA47" s="17">
        <f t="shared" si="16"/>
        <v>0</v>
      </c>
      <c r="AB47" s="17">
        <f t="shared" si="17"/>
        <v>0</v>
      </c>
      <c r="AD47" s="33">
        <v>15</v>
      </c>
      <c r="AE47" s="33">
        <f t="shared" si="18"/>
        <v>0</v>
      </c>
      <c r="AF47" s="33">
        <f t="shared" si="19"/>
        <v>0</v>
      </c>
      <c r="AM47" s="33">
        <f t="shared" si="20"/>
        <v>0</v>
      </c>
      <c r="AN47" s="33">
        <f t="shared" si="21"/>
        <v>0</v>
      </c>
      <c r="AO47" s="34" t="s">
        <v>161</v>
      </c>
      <c r="AP47" s="34" t="s">
        <v>164</v>
      </c>
    </row>
    <row r="48" spans="1:42" x14ac:dyDescent="0.2">
      <c r="A48" s="6" t="s">
        <v>33</v>
      </c>
      <c r="B48" s="6"/>
      <c r="C48" s="6" t="s">
        <v>72</v>
      </c>
      <c r="D48" s="6" t="s">
        <v>115</v>
      </c>
      <c r="E48" s="6" t="s">
        <v>123</v>
      </c>
      <c r="F48" s="17">
        <v>303</v>
      </c>
      <c r="G48" s="17">
        <v>0</v>
      </c>
      <c r="H48" s="17">
        <f t="shared" si="10"/>
        <v>0</v>
      </c>
      <c r="I48" s="17">
        <f t="shared" si="11"/>
        <v>0</v>
      </c>
      <c r="J48" s="17">
        <f t="shared" si="12"/>
        <v>0</v>
      </c>
      <c r="K48" s="17">
        <v>1.4999999999999999E-4</v>
      </c>
      <c r="L48" s="17">
        <f t="shared" si="13"/>
        <v>4.5449999999999997E-2</v>
      </c>
      <c r="M48" s="29" t="s">
        <v>146</v>
      </c>
      <c r="N48" s="29" t="s">
        <v>147</v>
      </c>
      <c r="O48" s="17">
        <f t="shared" si="14"/>
        <v>0</v>
      </c>
      <c r="Z48" s="17">
        <f t="shared" si="15"/>
        <v>0</v>
      </c>
      <c r="AA48" s="17">
        <f t="shared" si="16"/>
        <v>0</v>
      </c>
      <c r="AB48" s="17">
        <f t="shared" si="17"/>
        <v>0</v>
      </c>
      <c r="AD48" s="33">
        <v>15</v>
      </c>
      <c r="AE48" s="33">
        <f t="shared" si="18"/>
        <v>0</v>
      </c>
      <c r="AF48" s="33">
        <f t="shared" si="19"/>
        <v>0</v>
      </c>
      <c r="AM48" s="33">
        <f t="shared" si="20"/>
        <v>0</v>
      </c>
      <c r="AN48" s="33">
        <f t="shared" si="21"/>
        <v>0</v>
      </c>
      <c r="AO48" s="34" t="s">
        <v>161</v>
      </c>
      <c r="AP48" s="34" t="s">
        <v>164</v>
      </c>
    </row>
    <row r="49" spans="1:42" x14ac:dyDescent="0.2">
      <c r="A49" s="6" t="s">
        <v>34</v>
      </c>
      <c r="B49" s="6"/>
      <c r="C49" s="6" t="s">
        <v>73</v>
      </c>
      <c r="D49" s="6" t="s">
        <v>116</v>
      </c>
      <c r="E49" s="6" t="s">
        <v>129</v>
      </c>
      <c r="F49" s="17">
        <v>20</v>
      </c>
      <c r="G49" s="17">
        <v>0</v>
      </c>
      <c r="H49" s="17">
        <f t="shared" si="10"/>
        <v>0</v>
      </c>
      <c r="I49" s="17">
        <f t="shared" si="11"/>
        <v>0</v>
      </c>
      <c r="J49" s="17">
        <f t="shared" si="12"/>
        <v>0</v>
      </c>
      <c r="K49" s="17">
        <v>1E-3</v>
      </c>
      <c r="L49" s="17">
        <f t="shared" si="13"/>
        <v>0.02</v>
      </c>
      <c r="M49" s="29" t="s">
        <v>146</v>
      </c>
      <c r="N49" s="29" t="s">
        <v>147</v>
      </c>
      <c r="O49" s="17">
        <f t="shared" si="14"/>
        <v>0</v>
      </c>
      <c r="Z49" s="17">
        <f t="shared" si="15"/>
        <v>0</v>
      </c>
      <c r="AA49" s="17">
        <f t="shared" si="16"/>
        <v>0</v>
      </c>
      <c r="AB49" s="17">
        <f t="shared" si="17"/>
        <v>0</v>
      </c>
      <c r="AD49" s="33">
        <v>15</v>
      </c>
      <c r="AE49" s="33">
        <f t="shared" si="18"/>
        <v>0</v>
      </c>
      <c r="AF49" s="33">
        <f t="shared" si="19"/>
        <v>0</v>
      </c>
      <c r="AM49" s="33">
        <f t="shared" si="20"/>
        <v>0</v>
      </c>
      <c r="AN49" s="33">
        <f t="shared" si="21"/>
        <v>0</v>
      </c>
      <c r="AO49" s="34" t="s">
        <v>161</v>
      </c>
      <c r="AP49" s="34" t="s">
        <v>164</v>
      </c>
    </row>
    <row r="50" spans="1:42" x14ac:dyDescent="0.2">
      <c r="A50" s="7" t="s">
        <v>35</v>
      </c>
      <c r="B50" s="7"/>
      <c r="C50" s="7" t="s">
        <v>74</v>
      </c>
      <c r="D50" s="7" t="s">
        <v>117</v>
      </c>
      <c r="E50" s="7" t="s">
        <v>129</v>
      </c>
      <c r="F50" s="18">
        <v>40</v>
      </c>
      <c r="G50" s="18">
        <v>0</v>
      </c>
      <c r="H50" s="18">
        <f t="shared" si="10"/>
        <v>0</v>
      </c>
      <c r="I50" s="18">
        <f t="shared" si="11"/>
        <v>0</v>
      </c>
      <c r="J50" s="18">
        <f t="shared" si="12"/>
        <v>0</v>
      </c>
      <c r="K50" s="18">
        <v>1E-3</v>
      </c>
      <c r="L50" s="18">
        <f t="shared" si="13"/>
        <v>0.04</v>
      </c>
      <c r="M50" s="30" t="s">
        <v>146</v>
      </c>
      <c r="N50" s="29" t="s">
        <v>147</v>
      </c>
      <c r="O50" s="17">
        <f t="shared" si="14"/>
        <v>0</v>
      </c>
      <c r="Z50" s="17">
        <f t="shared" si="15"/>
        <v>0</v>
      </c>
      <c r="AA50" s="17">
        <f t="shared" si="16"/>
        <v>0</v>
      </c>
      <c r="AB50" s="17">
        <f t="shared" si="17"/>
        <v>0</v>
      </c>
      <c r="AD50" s="33">
        <v>15</v>
      </c>
      <c r="AE50" s="33">
        <f t="shared" si="18"/>
        <v>0</v>
      </c>
      <c r="AF50" s="33">
        <f t="shared" si="19"/>
        <v>0</v>
      </c>
      <c r="AM50" s="33">
        <f t="shared" si="20"/>
        <v>0</v>
      </c>
      <c r="AN50" s="33">
        <f t="shared" si="21"/>
        <v>0</v>
      </c>
      <c r="AO50" s="34" t="s">
        <v>161</v>
      </c>
      <c r="AP50" s="34" t="s">
        <v>164</v>
      </c>
    </row>
    <row r="51" spans="1:42" x14ac:dyDescent="0.2">
      <c r="A51" s="6"/>
      <c r="B51" s="6"/>
      <c r="C51" s="6"/>
      <c r="D51" s="6"/>
      <c r="E51" s="6"/>
      <c r="F51" s="17"/>
      <c r="G51" s="17"/>
      <c r="H51" s="17"/>
      <c r="I51" s="17"/>
      <c r="J51" s="17"/>
      <c r="K51" s="17"/>
      <c r="L51" s="17"/>
      <c r="M51" s="29"/>
      <c r="N51" s="29"/>
      <c r="O51" s="17"/>
      <c r="Z51" s="17"/>
      <c r="AA51" s="17"/>
      <c r="AB51" s="17"/>
      <c r="AD51" s="33"/>
      <c r="AE51" s="33"/>
      <c r="AF51" s="33"/>
      <c r="AM51" s="33"/>
      <c r="AN51" s="33"/>
      <c r="AO51" s="34"/>
      <c r="AP51" s="34"/>
    </row>
    <row r="52" spans="1:42" s="48" customFormat="1" x14ac:dyDescent="0.2">
      <c r="A52" s="47"/>
      <c r="B52" s="47"/>
      <c r="C52" s="47"/>
      <c r="D52" s="47"/>
      <c r="E52" s="47"/>
      <c r="F52" s="47"/>
      <c r="G52" s="47"/>
      <c r="H52" s="77" t="s">
        <v>135</v>
      </c>
      <c r="I52" s="78"/>
      <c r="J52" s="37">
        <f>J12+J14+J17+J26+J28+J30+J34+J36+J42</f>
        <v>0</v>
      </c>
      <c r="K52" s="47"/>
      <c r="L52" s="47"/>
      <c r="M52" s="47"/>
      <c r="Z52" s="37">
        <f>SUM(Z13:Z50)</f>
        <v>0</v>
      </c>
      <c r="AA52" s="37">
        <f>SUM(AA13:AA50)</f>
        <v>0</v>
      </c>
      <c r="AB52" s="37">
        <f>SUM(AB13:AB50)</f>
        <v>0</v>
      </c>
    </row>
    <row r="53" spans="1:42" ht="11.25" customHeight="1" x14ac:dyDescent="0.2">
      <c r="A53" s="9"/>
    </row>
    <row r="54" spans="1:42" ht="409.6" hidden="1" customHeight="1" x14ac:dyDescent="0.2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</sheetData>
  <mergeCells count="38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4:G14"/>
    <mergeCell ref="D17:G17"/>
    <mergeCell ref="D26:G26"/>
    <mergeCell ref="A54:M54"/>
    <mergeCell ref="D28:G28"/>
    <mergeCell ref="D30:G30"/>
    <mergeCell ref="D34:G34"/>
    <mergeCell ref="D36:G36"/>
    <mergeCell ref="D42:G42"/>
    <mergeCell ref="H52:I52"/>
  </mergeCells>
  <pageMargins left="0.70866141732283461" right="0.70866141732283461" top="0.78740157480314965" bottom="0.78740157480314965" header="0.31496062992125984" footer="0.31496062992125984"/>
  <pageSetup paperSize="9" scale="8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sqref="A1:I1"/>
    </sheetView>
  </sheetViews>
  <sheetFormatPr defaultColWidth="11.5703125" defaultRowHeight="12.75" x14ac:dyDescent="0.2"/>
  <cols>
    <col min="1" max="1" width="9.140625" customWidth="1"/>
    <col min="2" max="2" width="18.28515625" customWidth="1"/>
    <col min="3" max="3" width="22.85546875" customWidth="1"/>
    <col min="4" max="4" width="9.85546875" customWidth="1"/>
    <col min="5" max="5" width="16.7109375" customWidth="1"/>
    <col min="6" max="6" width="22.85546875" customWidth="1"/>
    <col min="7" max="7" width="9.140625" customWidth="1"/>
    <col min="8" max="8" width="18.140625" customWidth="1"/>
    <col min="9" max="9" width="22.85546875" customWidth="1"/>
  </cols>
  <sheetData>
    <row r="1" spans="1:10" s="50" customFormat="1" ht="28.7" customHeight="1" x14ac:dyDescent="0.2">
      <c r="A1" s="136" t="s">
        <v>193</v>
      </c>
      <c r="B1" s="137"/>
      <c r="C1" s="137"/>
      <c r="D1" s="137"/>
      <c r="E1" s="137"/>
      <c r="F1" s="137"/>
      <c r="G1" s="137"/>
      <c r="H1" s="137"/>
      <c r="I1" s="138"/>
    </row>
    <row r="2" spans="1:10" x14ac:dyDescent="0.2">
      <c r="A2" s="139" t="s">
        <v>0</v>
      </c>
      <c r="B2" s="95"/>
      <c r="C2" s="96" t="s">
        <v>75</v>
      </c>
      <c r="D2" s="140"/>
      <c r="E2" s="98" t="s">
        <v>136</v>
      </c>
      <c r="F2" s="98"/>
      <c r="G2" s="95"/>
      <c r="H2" s="98" t="s">
        <v>187</v>
      </c>
      <c r="I2" s="141"/>
      <c r="J2" s="47"/>
    </row>
    <row r="3" spans="1:10" x14ac:dyDescent="0.2">
      <c r="A3" s="133"/>
      <c r="B3" s="74"/>
      <c r="C3" s="78"/>
      <c r="D3" s="78"/>
      <c r="E3" s="74"/>
      <c r="F3" s="74"/>
      <c r="G3" s="74"/>
      <c r="H3" s="74"/>
      <c r="I3" s="135"/>
      <c r="J3" s="47"/>
    </row>
    <row r="4" spans="1:10" x14ac:dyDescent="0.2">
      <c r="A4" s="128" t="s">
        <v>1</v>
      </c>
      <c r="B4" s="74"/>
      <c r="C4" s="73" t="s">
        <v>76</v>
      </c>
      <c r="D4" s="74"/>
      <c r="E4" s="73" t="s">
        <v>137</v>
      </c>
      <c r="F4" s="73"/>
      <c r="G4" s="74"/>
      <c r="H4" s="73" t="s">
        <v>187</v>
      </c>
      <c r="I4" s="134"/>
      <c r="J4" s="47"/>
    </row>
    <row r="5" spans="1:10" x14ac:dyDescent="0.2">
      <c r="A5" s="133"/>
      <c r="B5" s="74"/>
      <c r="C5" s="74"/>
      <c r="D5" s="74"/>
      <c r="E5" s="74"/>
      <c r="F5" s="74"/>
      <c r="G5" s="74"/>
      <c r="H5" s="74"/>
      <c r="I5" s="135"/>
      <c r="J5" s="47"/>
    </row>
    <row r="6" spans="1:10" x14ac:dyDescent="0.2">
      <c r="A6" s="128" t="s">
        <v>2</v>
      </c>
      <c r="B6" s="74"/>
      <c r="C6" s="73" t="s">
        <v>77</v>
      </c>
      <c r="D6" s="74"/>
      <c r="E6" s="73" t="s">
        <v>138</v>
      </c>
      <c r="F6" s="73"/>
      <c r="G6" s="74"/>
      <c r="H6" s="73" t="s">
        <v>187</v>
      </c>
      <c r="I6" s="134"/>
      <c r="J6" s="47"/>
    </row>
    <row r="7" spans="1:10" x14ac:dyDescent="0.2">
      <c r="A7" s="133"/>
      <c r="B7" s="74"/>
      <c r="C7" s="74"/>
      <c r="D7" s="74"/>
      <c r="E7" s="74"/>
      <c r="F7" s="74"/>
      <c r="G7" s="74"/>
      <c r="H7" s="74"/>
      <c r="I7" s="135"/>
      <c r="J7" s="47"/>
    </row>
    <row r="8" spans="1:10" x14ac:dyDescent="0.2">
      <c r="A8" s="128" t="s">
        <v>119</v>
      </c>
      <c r="B8" s="74"/>
      <c r="C8" s="88"/>
      <c r="D8" s="74"/>
      <c r="E8" s="73" t="s">
        <v>120</v>
      </c>
      <c r="F8" s="74"/>
      <c r="G8" s="74"/>
      <c r="H8" s="87" t="s">
        <v>188</v>
      </c>
      <c r="I8" s="134" t="s">
        <v>35</v>
      </c>
      <c r="J8" s="47"/>
    </row>
    <row r="9" spans="1:10" x14ac:dyDescent="0.2">
      <c r="A9" s="133"/>
      <c r="B9" s="74"/>
      <c r="C9" s="74"/>
      <c r="D9" s="74"/>
      <c r="E9" s="74"/>
      <c r="F9" s="74"/>
      <c r="G9" s="74"/>
      <c r="H9" s="74"/>
      <c r="I9" s="135"/>
      <c r="J9" s="47"/>
    </row>
    <row r="10" spans="1:10" x14ac:dyDescent="0.2">
      <c r="A10" s="128" t="s">
        <v>3</v>
      </c>
      <c r="B10" s="74"/>
      <c r="C10" s="73"/>
      <c r="D10" s="74"/>
      <c r="E10" s="73" t="s">
        <v>139</v>
      </c>
      <c r="F10" s="73" t="s">
        <v>141</v>
      </c>
      <c r="G10" s="74"/>
      <c r="H10" s="87" t="s">
        <v>189</v>
      </c>
      <c r="I10" s="131">
        <v>41871</v>
      </c>
      <c r="J10" s="47"/>
    </row>
    <row r="11" spans="1:10" x14ac:dyDescent="0.2">
      <c r="A11" s="129"/>
      <c r="B11" s="130"/>
      <c r="C11" s="130"/>
      <c r="D11" s="130"/>
      <c r="E11" s="130"/>
      <c r="F11" s="130"/>
      <c r="G11" s="130"/>
      <c r="H11" s="130"/>
      <c r="I11" s="132"/>
      <c r="J11" s="47"/>
    </row>
    <row r="12" spans="1:10" ht="23.45" customHeight="1" x14ac:dyDescent="0.2">
      <c r="A12" s="121" t="s">
        <v>165</v>
      </c>
      <c r="B12" s="122"/>
      <c r="C12" s="122"/>
      <c r="D12" s="122"/>
      <c r="E12" s="122"/>
      <c r="F12" s="122"/>
      <c r="G12" s="122"/>
      <c r="H12" s="122"/>
      <c r="I12" s="123"/>
    </row>
    <row r="13" spans="1:10" ht="26.45" customHeight="1" x14ac:dyDescent="0.2">
      <c r="A13" s="59" t="s">
        <v>166</v>
      </c>
      <c r="B13" s="124" t="s">
        <v>175</v>
      </c>
      <c r="C13" s="125"/>
      <c r="D13" s="38" t="s">
        <v>177</v>
      </c>
      <c r="E13" s="124" t="s">
        <v>181</v>
      </c>
      <c r="F13" s="125"/>
      <c r="G13" s="38" t="s">
        <v>182</v>
      </c>
      <c r="H13" s="124" t="s">
        <v>190</v>
      </c>
      <c r="I13" s="126"/>
      <c r="J13" s="47"/>
    </row>
    <row r="14" spans="1:10" ht="15.2" customHeight="1" x14ac:dyDescent="0.2">
      <c r="A14" s="60" t="s">
        <v>167</v>
      </c>
      <c r="B14" s="42" t="s">
        <v>176</v>
      </c>
      <c r="C14" s="44">
        <f>SUM('Výkaz výměr'!R12:R50)</f>
        <v>0</v>
      </c>
      <c r="D14" s="114"/>
      <c r="E14" s="115"/>
      <c r="F14" s="44"/>
      <c r="G14" s="127" t="s">
        <v>191</v>
      </c>
      <c r="H14" s="115"/>
      <c r="I14" s="61">
        <f>SUM(C22*0.03)</f>
        <v>0</v>
      </c>
      <c r="J14" s="47"/>
    </row>
    <row r="15" spans="1:10" ht="30.75" customHeight="1" x14ac:dyDescent="0.2">
      <c r="A15" s="62"/>
      <c r="B15" s="42" t="s">
        <v>140</v>
      </c>
      <c r="C15" s="44">
        <f>SUM('Výkaz výměr'!S12:S50)</f>
        <v>0</v>
      </c>
      <c r="D15" s="114"/>
      <c r="E15" s="115"/>
      <c r="F15" s="44"/>
      <c r="G15" s="119" t="s">
        <v>192</v>
      </c>
      <c r="H15" s="120"/>
      <c r="I15" s="61">
        <v>0</v>
      </c>
      <c r="J15" s="47"/>
    </row>
    <row r="16" spans="1:10" ht="15.2" customHeight="1" x14ac:dyDescent="0.2">
      <c r="A16" s="60" t="s">
        <v>168</v>
      </c>
      <c r="B16" s="42" t="s">
        <v>176</v>
      </c>
      <c r="C16" s="44">
        <f>SUM('Výkaz výměr'!T12:T50)</f>
        <v>0</v>
      </c>
      <c r="D16" s="114"/>
      <c r="E16" s="115"/>
      <c r="F16" s="44"/>
      <c r="G16" s="114"/>
      <c r="H16" s="115"/>
      <c r="I16" s="61"/>
      <c r="J16" s="47"/>
    </row>
    <row r="17" spans="1:10" ht="15.2" customHeight="1" x14ac:dyDescent="0.2">
      <c r="A17" s="62"/>
      <c r="B17" s="42" t="s">
        <v>140</v>
      </c>
      <c r="C17" s="44">
        <f>SUM('Výkaz výměr'!U12:U50)</f>
        <v>0</v>
      </c>
      <c r="D17" s="114"/>
      <c r="E17" s="115"/>
      <c r="F17" s="45"/>
      <c r="G17" s="114"/>
      <c r="H17" s="115"/>
      <c r="I17" s="61"/>
      <c r="J17" s="47"/>
    </row>
    <row r="18" spans="1:10" ht="15.2" customHeight="1" x14ac:dyDescent="0.2">
      <c r="A18" s="60" t="s">
        <v>169</v>
      </c>
      <c r="B18" s="42" t="s">
        <v>176</v>
      </c>
      <c r="C18" s="44">
        <f>SUM('Výkaz výměr'!V12:V50)</f>
        <v>0</v>
      </c>
      <c r="D18" s="114"/>
      <c r="E18" s="115"/>
      <c r="F18" s="45"/>
      <c r="G18" s="114"/>
      <c r="H18" s="115"/>
      <c r="I18" s="61"/>
      <c r="J18" s="47"/>
    </row>
    <row r="19" spans="1:10" ht="15.2" customHeight="1" x14ac:dyDescent="0.2">
      <c r="A19" s="62"/>
      <c r="B19" s="42" t="s">
        <v>140</v>
      </c>
      <c r="C19" s="44">
        <f>SUM('Výkaz výměr'!W12:W50)</f>
        <v>0</v>
      </c>
      <c r="D19" s="114"/>
      <c r="E19" s="115"/>
      <c r="F19" s="45"/>
      <c r="G19" s="114"/>
      <c r="H19" s="115"/>
      <c r="I19" s="61"/>
      <c r="J19" s="47"/>
    </row>
    <row r="20" spans="1:10" ht="15.2" customHeight="1" x14ac:dyDescent="0.2">
      <c r="A20" s="112" t="s">
        <v>109</v>
      </c>
      <c r="B20" s="113"/>
      <c r="C20" s="44">
        <f>SUM('Výkaz výměr'!X12:X50)</f>
        <v>0</v>
      </c>
      <c r="D20" s="114"/>
      <c r="E20" s="115"/>
      <c r="F20" s="45"/>
      <c r="G20" s="114"/>
      <c r="H20" s="115"/>
      <c r="I20" s="63"/>
      <c r="J20" s="47"/>
    </row>
    <row r="21" spans="1:10" ht="15.2" customHeight="1" x14ac:dyDescent="0.2">
      <c r="A21" s="112" t="s">
        <v>170</v>
      </c>
      <c r="B21" s="113"/>
      <c r="C21" s="44">
        <f>SUM('Výkaz výměr'!P12:P50)</f>
        <v>0</v>
      </c>
      <c r="D21" s="114"/>
      <c r="E21" s="115"/>
      <c r="F21" s="45"/>
      <c r="G21" s="114"/>
      <c r="H21" s="115"/>
      <c r="I21" s="63"/>
      <c r="J21" s="47"/>
    </row>
    <row r="22" spans="1:10" s="50" customFormat="1" ht="16.7" customHeight="1" x14ac:dyDescent="0.2">
      <c r="A22" s="116" t="s">
        <v>171</v>
      </c>
      <c r="B22" s="117"/>
      <c r="C22" s="49">
        <f>SUM(C14:C21)</f>
        <v>0</v>
      </c>
      <c r="D22" s="118" t="s">
        <v>178</v>
      </c>
      <c r="E22" s="117"/>
      <c r="F22" s="49">
        <f>SUM(F14:F21)</f>
        <v>0</v>
      </c>
      <c r="G22" s="118" t="s">
        <v>183</v>
      </c>
      <c r="H22" s="117"/>
      <c r="I22" s="64">
        <f>SUM(I14:I21)</f>
        <v>0</v>
      </c>
      <c r="J22" s="55"/>
    </row>
    <row r="23" spans="1:10" s="50" customFormat="1" ht="16.7" customHeight="1" x14ac:dyDescent="0.2">
      <c r="A23" s="65"/>
      <c r="B23" s="51"/>
      <c r="C23" s="52"/>
      <c r="D23" s="56"/>
      <c r="E23" s="57"/>
      <c r="F23" s="58"/>
      <c r="G23" s="53"/>
      <c r="H23" s="54"/>
      <c r="I23" s="66"/>
      <c r="J23" s="55"/>
    </row>
    <row r="24" spans="1:10" s="50" customFormat="1" ht="16.7" customHeight="1" x14ac:dyDescent="0.2">
      <c r="A24" s="65"/>
      <c r="B24" s="51"/>
      <c r="C24" s="52"/>
      <c r="D24" s="56"/>
      <c r="E24" s="57"/>
      <c r="F24" s="58"/>
      <c r="G24" s="56"/>
      <c r="H24" s="54"/>
      <c r="I24" s="66"/>
      <c r="J24" s="55"/>
    </row>
    <row r="25" spans="1:10" ht="15.75" customHeight="1" x14ac:dyDescent="0.2">
      <c r="A25" s="67"/>
      <c r="B25" s="39"/>
      <c r="C25" s="39"/>
      <c r="D25" s="48"/>
      <c r="E25" s="48"/>
      <c r="F25" s="48"/>
      <c r="G25" s="47"/>
      <c r="H25" s="8"/>
      <c r="I25" s="68"/>
    </row>
    <row r="26" spans="1:10" ht="15.2" customHeight="1" x14ac:dyDescent="0.2">
      <c r="A26" s="109"/>
      <c r="B26" s="110"/>
      <c r="C26" s="46"/>
      <c r="D26" s="111"/>
      <c r="E26" s="110"/>
      <c r="F26" s="46"/>
      <c r="G26" s="111" t="s">
        <v>184</v>
      </c>
      <c r="H26" s="110"/>
      <c r="I26" s="69">
        <f>SUM(C26:C27)</f>
        <v>0</v>
      </c>
      <c r="J26" s="47"/>
    </row>
    <row r="27" spans="1:10" ht="15.2" customHeight="1" x14ac:dyDescent="0.2">
      <c r="A27" s="109" t="s">
        <v>172</v>
      </c>
      <c r="B27" s="110"/>
      <c r="C27" s="46">
        <f>SUM(C22+F22+I22)</f>
        <v>0</v>
      </c>
      <c r="D27" s="111" t="s">
        <v>179</v>
      </c>
      <c r="E27" s="110"/>
      <c r="F27" s="46">
        <f>ROUND(C27*(21/100),2)</f>
        <v>0</v>
      </c>
      <c r="G27" s="111" t="s">
        <v>185</v>
      </c>
      <c r="H27" s="110"/>
      <c r="I27" s="69">
        <f>SUM(F27+I26)</f>
        <v>0</v>
      </c>
      <c r="J27" s="47"/>
    </row>
    <row r="28" spans="1:10" ht="13.5" thickBot="1" x14ac:dyDescent="0.25">
      <c r="A28" s="70"/>
      <c r="B28" s="40"/>
      <c r="C28" s="40"/>
      <c r="D28" s="40"/>
      <c r="E28" s="40"/>
      <c r="F28" s="40"/>
      <c r="G28" s="40"/>
      <c r="H28" s="40"/>
      <c r="I28" s="71"/>
    </row>
    <row r="29" spans="1:10" ht="14.45" customHeight="1" x14ac:dyDescent="0.2">
      <c r="A29" s="106" t="s">
        <v>173</v>
      </c>
      <c r="B29" s="107"/>
      <c r="C29" s="108"/>
      <c r="D29" s="106" t="s">
        <v>180</v>
      </c>
      <c r="E29" s="107"/>
      <c r="F29" s="108"/>
      <c r="G29" s="106" t="s">
        <v>186</v>
      </c>
      <c r="H29" s="107"/>
      <c r="I29" s="108"/>
      <c r="J29" s="47"/>
    </row>
    <row r="30" spans="1:10" ht="14.45" customHeight="1" x14ac:dyDescent="0.2">
      <c r="A30" s="100"/>
      <c r="B30" s="101"/>
      <c r="C30" s="102"/>
      <c r="D30" s="100"/>
      <c r="E30" s="101"/>
      <c r="F30" s="102"/>
      <c r="G30" s="100"/>
      <c r="H30" s="101"/>
      <c r="I30" s="102"/>
      <c r="J30" s="47"/>
    </row>
    <row r="31" spans="1:10" ht="14.45" customHeight="1" thickBot="1" x14ac:dyDescent="0.25">
      <c r="A31" s="103" t="s">
        <v>174</v>
      </c>
      <c r="B31" s="104"/>
      <c r="C31" s="105"/>
      <c r="D31" s="103" t="s">
        <v>174</v>
      </c>
      <c r="E31" s="104"/>
      <c r="F31" s="105"/>
      <c r="G31" s="103" t="s">
        <v>174</v>
      </c>
      <c r="H31" s="104"/>
      <c r="I31" s="105"/>
      <c r="J31" s="47"/>
    </row>
    <row r="32" spans="1:10" ht="11.25" customHeight="1" x14ac:dyDescent="0.2">
      <c r="A32" s="41"/>
      <c r="B32" s="43"/>
      <c r="C32" s="43"/>
      <c r="D32" s="43"/>
      <c r="E32" s="43"/>
      <c r="F32" s="43"/>
      <c r="G32" s="43"/>
      <c r="H32" s="43"/>
      <c r="I32" s="43"/>
    </row>
    <row r="33" spans="1:9" ht="409.6" hidden="1" customHeight="1" x14ac:dyDescent="0.2">
      <c r="A33" s="73"/>
      <c r="B33" s="74"/>
      <c r="C33" s="74"/>
      <c r="D33" s="74"/>
      <c r="E33" s="74"/>
      <c r="F33" s="74"/>
      <c r="G33" s="74"/>
      <c r="H33" s="74"/>
      <c r="I33" s="74"/>
    </row>
  </sheetData>
  <mergeCells count="72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9:C29"/>
    <mergeCell ref="D29:F29"/>
    <mergeCell ref="G29:I29"/>
    <mergeCell ref="A26:B26"/>
    <mergeCell ref="D26:E26"/>
    <mergeCell ref="G26:H26"/>
    <mergeCell ref="A27:B27"/>
    <mergeCell ref="D27:E27"/>
    <mergeCell ref="G27:H27"/>
    <mergeCell ref="A33:I33"/>
    <mergeCell ref="A30:C30"/>
    <mergeCell ref="D30:F30"/>
    <mergeCell ref="G30:I30"/>
    <mergeCell ref="A31:C31"/>
    <mergeCell ref="D31:F31"/>
    <mergeCell ref="G31:I31"/>
  </mergeCells>
  <pageMargins left="0.25" right="0.25" top="0.75" bottom="0.75" header="0.3" footer="0.3"/>
  <pageSetup paperSize="9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Výkaz výměr</vt:lpstr>
      <vt:lpstr>Krycí list výkazu výměr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Kasikova</dc:creator>
  <cp:lastModifiedBy>Petr Kocourek</cp:lastModifiedBy>
  <cp:lastPrinted>2014-08-27T07:16:22Z</cp:lastPrinted>
  <dcterms:created xsi:type="dcterms:W3CDTF">2014-08-20T11:38:05Z</dcterms:created>
  <dcterms:modified xsi:type="dcterms:W3CDTF">2014-08-28T11:06:23Z</dcterms:modified>
</cp:coreProperties>
</file>